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freisleben\Documents\"/>
    </mc:Choice>
  </mc:AlternateContent>
  <xr:revisionPtr revIDLastSave="0" documentId="13_ncr:1_{4C783AA9-23DC-49C8-BBBD-793CEC36A502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Rekapitulace stavby" sheetId="1" r:id="rId1"/>
    <sheet name="1-ÚOŽI - 1-ÚOŽI" sheetId="2" r:id="rId2"/>
    <sheet name="2-VRN - 2-VRN" sheetId="3" r:id="rId3"/>
  </sheets>
  <definedNames>
    <definedName name="_xlnm._FilterDatabase" localSheetId="1" hidden="1">'1-ÚOŽI - 1-ÚOŽI'!$C$116:$K$119</definedName>
    <definedName name="_xlnm._FilterDatabase" localSheetId="2" hidden="1">'2-VRN - 2-VRN'!$C$118:$K$126</definedName>
    <definedName name="_xlnm.Print_Titles" localSheetId="1">'1-ÚOŽI - 1-ÚOŽI'!$116:$116</definedName>
    <definedName name="_xlnm.Print_Titles" localSheetId="2">'2-VRN - 2-VRN'!$118:$118</definedName>
    <definedName name="_xlnm.Print_Titles" localSheetId="0">'Rekapitulace stavby'!$92:$92</definedName>
    <definedName name="_xlnm.Print_Area" localSheetId="1">'1-ÚOŽI - 1-ÚOŽI'!$C$4:$J$76,'1-ÚOŽI - 1-ÚOŽI'!$C$82:$J$98,'1-ÚOŽI - 1-ÚOŽI'!$C$104:$K$119</definedName>
    <definedName name="_xlnm.Print_Area" localSheetId="2">'2-VRN - 2-VRN'!$C$4:$J$76,'2-VRN - 2-VRN'!$C$82:$J$100,'2-VRN - 2-VRN'!$C$106:$K$126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T121" i="3"/>
  <c r="T120" i="3"/>
  <c r="R122" i="3"/>
  <c r="R121" i="3"/>
  <c r="R120" i="3"/>
  <c r="P122" i="3"/>
  <c r="P121" i="3" s="1"/>
  <c r="P120" i="3" s="1"/>
  <c r="F113" i="3"/>
  <c r="E111" i="3"/>
  <c r="F89" i="3"/>
  <c r="E87" i="3"/>
  <c r="J24" i="3"/>
  <c r="J92" i="3"/>
  <c r="J23" i="3"/>
  <c r="J21" i="3"/>
  <c r="J115" i="3"/>
  <c r="J20" i="3"/>
  <c r="J18" i="3"/>
  <c r="E18" i="3"/>
  <c r="F116" i="3" s="1"/>
  <c r="J17" i="3"/>
  <c r="J15" i="3"/>
  <c r="E15" i="3"/>
  <c r="F91" i="3" s="1"/>
  <c r="J14" i="3"/>
  <c r="J12" i="3"/>
  <c r="J113" i="3" s="1"/>
  <c r="E7" i="3"/>
  <c r="E109" i="3" s="1"/>
  <c r="J37" i="2"/>
  <c r="J36" i="2"/>
  <c r="AY95" i="1" s="1"/>
  <c r="J35" i="2"/>
  <c r="AX95" i="1"/>
  <c r="BI119" i="2"/>
  <c r="F37" i="2" s="1"/>
  <c r="BD95" i="1" s="1"/>
  <c r="BH119" i="2"/>
  <c r="BG119" i="2"/>
  <c r="F35" i="2" s="1"/>
  <c r="BB95" i="1" s="1"/>
  <c r="BF119" i="2"/>
  <c r="J34" i="2" s="1"/>
  <c r="AW95" i="1" s="1"/>
  <c r="T119" i="2"/>
  <c r="T118" i="2" s="1"/>
  <c r="T117" i="2" s="1"/>
  <c r="R119" i="2"/>
  <c r="R118" i="2" s="1"/>
  <c r="R117" i="2" s="1"/>
  <c r="P119" i="2"/>
  <c r="P118" i="2"/>
  <c r="P117" i="2"/>
  <c r="AU95" i="1" s="1"/>
  <c r="F111" i="2"/>
  <c r="E109" i="2"/>
  <c r="F89" i="2"/>
  <c r="E87" i="2"/>
  <c r="J24" i="2"/>
  <c r="J114" i="2"/>
  <c r="J23" i="2"/>
  <c r="J21" i="2"/>
  <c r="J113" i="2"/>
  <c r="J20" i="2"/>
  <c r="J18" i="2"/>
  <c r="E18" i="2"/>
  <c r="F114" i="2" s="1"/>
  <c r="J17" i="2"/>
  <c r="J15" i="2"/>
  <c r="E15" i="2"/>
  <c r="F91" i="2" s="1"/>
  <c r="J14" i="2"/>
  <c r="J12" i="2"/>
  <c r="J111" i="2" s="1"/>
  <c r="E7" i="2"/>
  <c r="E85" i="2" s="1"/>
  <c r="L90" i="1"/>
  <c r="AM90" i="1"/>
  <c r="AM89" i="1"/>
  <c r="L89" i="1"/>
  <c r="AM87" i="1"/>
  <c r="L87" i="1"/>
  <c r="L85" i="1"/>
  <c r="L84" i="1"/>
  <c r="J126" i="3"/>
  <c r="F36" i="2"/>
  <c r="BC95" i="1"/>
  <c r="J119" i="2"/>
  <c r="J122" i="3"/>
  <c r="BK126" i="3"/>
  <c r="J125" i="3"/>
  <c r="BK119" i="2"/>
  <c r="BK124" i="3"/>
  <c r="BK122" i="3"/>
  <c r="BK125" i="3"/>
  <c r="AS94" i="1"/>
  <c r="J124" i="3"/>
  <c r="F34" i="2" l="1"/>
  <c r="BK123" i="3"/>
  <c r="J123" i="3" s="1"/>
  <c r="J99" i="3" s="1"/>
  <c r="P123" i="3"/>
  <c r="P119" i="3"/>
  <c r="AU96" i="1" s="1"/>
  <c r="AU94" i="1" s="1"/>
  <c r="R123" i="3"/>
  <c r="R119" i="3"/>
  <c r="T123" i="3"/>
  <c r="T119" i="3"/>
  <c r="BK118" i="2"/>
  <c r="J118" i="2" s="1"/>
  <c r="J97" i="2" s="1"/>
  <c r="BK121" i="3"/>
  <c r="J121" i="3"/>
  <c r="J98" i="3"/>
  <c r="E85" i="3"/>
  <c r="J91" i="3"/>
  <c r="J89" i="3"/>
  <c r="F115" i="3"/>
  <c r="BE126" i="3"/>
  <c r="F92" i="3"/>
  <c r="J116" i="3"/>
  <c r="BE122" i="3"/>
  <c r="BE125" i="3"/>
  <c r="BE124" i="3"/>
  <c r="J89" i="2"/>
  <c r="J91" i="2"/>
  <c r="F92" i="2"/>
  <c r="E107" i="2"/>
  <c r="F113" i="2"/>
  <c r="J92" i="2"/>
  <c r="BA95" i="1"/>
  <c r="BE119" i="2"/>
  <c r="F33" i="2" s="1"/>
  <c r="AZ95" i="1" s="1"/>
  <c r="J34" i="3"/>
  <c r="AW96" i="1" s="1"/>
  <c r="F36" i="3"/>
  <c r="BC96" i="1"/>
  <c r="BC94" i="1" s="1"/>
  <c r="W32" i="1" s="1"/>
  <c r="F35" i="3"/>
  <c r="BB96" i="1" s="1"/>
  <c r="BB94" i="1" s="1"/>
  <c r="W31" i="1" s="1"/>
  <c r="F37" i="3"/>
  <c r="BD96" i="1"/>
  <c r="BD94" i="1"/>
  <c r="W33" i="1" s="1"/>
  <c r="F34" i="3"/>
  <c r="BA96" i="1"/>
  <c r="BA94" i="1" s="1"/>
  <c r="W30" i="1" s="1"/>
  <c r="BK117" i="2" l="1"/>
  <c r="J117" i="2"/>
  <c r="J96" i="2" s="1"/>
  <c r="BK120" i="3"/>
  <c r="J120" i="3"/>
  <c r="J97" i="3" s="1"/>
  <c r="J33" i="2"/>
  <c r="AV95" i="1" s="1"/>
  <c r="AT95" i="1" s="1"/>
  <c r="F33" i="3"/>
  <c r="AZ96" i="1"/>
  <c r="AZ94" i="1" s="1"/>
  <c r="AV94" i="1" s="1"/>
  <c r="AK29" i="1" s="1"/>
  <c r="AX94" i="1"/>
  <c r="J33" i="3"/>
  <c r="AV96" i="1"/>
  <c r="AT96" i="1"/>
  <c r="AY94" i="1"/>
  <c r="AW94" i="1"/>
  <c r="AK30" i="1"/>
  <c r="BK119" i="3" l="1"/>
  <c r="J119" i="3"/>
  <c r="J96" i="3"/>
  <c r="J30" i="2"/>
  <c r="AG95" i="1" s="1"/>
  <c r="AT94" i="1"/>
  <c r="W29" i="1"/>
  <c r="J39" i="2" l="1"/>
  <c r="AN95" i="1"/>
  <c r="J30" i="3"/>
  <c r="AG96" i="1"/>
  <c r="AG94" i="1"/>
  <c r="AK26" i="1" s="1"/>
  <c r="AK35" i="1" s="1"/>
  <c r="AN94" i="1" l="1"/>
  <c r="J39" i="3"/>
  <c r="AN96" i="1"/>
</calcChain>
</file>

<file path=xl/sharedStrings.xml><?xml version="1.0" encoding="utf-8"?>
<sst xmlns="http://schemas.openxmlformats.org/spreadsheetml/2006/main" count="432" uniqueCount="146">
  <si>
    <t>Export Komplet</t>
  </si>
  <si>
    <t/>
  </si>
  <si>
    <t>2.0</t>
  </si>
  <si>
    <t>False</t>
  </si>
  <si>
    <t>{1a93f85b-b1c9-4003-b7f5-e4e32eaa6fd7}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</si>
  <si>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</si>
  <si>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</si>
  <si>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</si>
  <si>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</si>
  <si>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</si>
  <si>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</si>
  <si>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</si>
  <si>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</si>
  <si>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</si>
  <si>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</si>
  <si>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</si>
  <si>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</si>
  <si>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</si>
  <si>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</si>
  <si>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</si>
  <si>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</si>
  <si>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</si>
  <si>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</si>
  <si>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</si>
  <si>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</si>
  <si>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</si>
  <si>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</si>
  <si>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</si>
  <si>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</si>
  <si>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</si>
  <si>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</si>
  <si>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</si>
  <si>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</si>
  <si>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</si>
  <si>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</si>
  <si>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</si>
  <si>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</si>
  <si>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</si>
  <si>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</si>
  <si>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</si>
  <si>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</si>
  <si>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</si>
  <si>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</si>
  <si>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</si>
  <si>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</si>
  <si>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</si>
  <si>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</si>
  <si>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</si>
  <si>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</si>
  <si>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</si>
  <si>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</si>
  <si>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</si>
  <si>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</si>
  <si>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</si>
  <si>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</si>
  <si>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</si>
  <si>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</si>
  <si>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</si>
  <si>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</si>
  <si>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</si>
  <si>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</si>
  <si>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</si>
  <si>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</si>
  <si>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</si>
  <si>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</si>
  <si>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</si>
  <si>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</si>
  <si>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</si>
  <si>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</si>
  <si>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</si>
  <si>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</si>
  <si>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</si>
  <si>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</si>
  <si>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</si>
  <si>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</si>
  <si>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1-ÚOŽI</t>
  </si>
  <si>
    <t>STA</t>
  </si>
  <si>
    <t>1</t>
  </si>
  <si>
    <t>{1f9a9cb1-50cd-4112-90e4-42a0683f6b11}</t>
  </si>
  <si>
    <t>2</t>
  </si>
  <si>
    <t>2-VRN</t>
  </si>
  <si>
    <t>{43e1b546-dada-4714-96a9-ad1cf95f6be1}</t>
  </si>
  <si>
    <t>KRYCÍ LIST SOUPISU PRACÍ</t>
  </si>
  <si>
    <t>Objekt:</t>
  </si>
  <si>
    <t>1-ÚOŽI - 1-ÚOŽI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</si>
  <si>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</si>
  <si>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</si>
  <si>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</si>
  <si>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</si>
  <si>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</si>
  <si>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</si>
  <si>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</si>
  <si>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</si>
  <si>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</si>
  <si>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</si>
  <si>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</si>
  <si>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</si>
  <si>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</si>
  <si>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</si>
  <si>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</si>
  <si>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</si>
  <si>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</si>
  <si>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</si>
  <si>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</si>
  <si>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</si>
  <si>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</si>
  <si>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</si>
  <si>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</si>
  <si>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</si>
  <si>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023101041</t>
  </si>
  <si>
    <t>Projektové práce Projektové práce v rozsahu ZRN (vyjma dále jmenované práce) přes 20 mil. Kč</t>
  </si>
  <si>
    <t>%</t>
  </si>
  <si>
    <t>Sborník UOŽI 01 2023</t>
  </si>
  <si>
    <t>4</t>
  </si>
  <si>
    <t>12</t>
  </si>
  <si>
    <t>2-VRN - 2-VRN</t>
  </si>
  <si>
    <t xml:space="preserve">    VRN4 - Inženýrská činnost</t>
  </si>
  <si>
    <t>VRN1 - Průzkumné, geodetické a projektové práce</t>
  </si>
  <si>
    <t>VRN4</t>
  </si>
  <si>
    <t>Inženýrská činnost</t>
  </si>
  <si>
    <t>042903000</t>
  </si>
  <si>
    <t>Ostatní posudky</t>
  </si>
  <si>
    <t>…</t>
  </si>
  <si>
    <t>CS ÚRS 2023 02</t>
  </si>
  <si>
    <t>1024</t>
  </si>
  <si>
    <t>2063832034</t>
  </si>
  <si>
    <t>VRN1</t>
  </si>
  <si>
    <t>Průzkumné, geodetické a projektové práce</t>
  </si>
  <si>
    <t>8</t>
  </si>
  <si>
    <t>011002000</t>
  </si>
  <si>
    <t>Průzkumné práce</t>
  </si>
  <si>
    <t>-76353538</t>
  </si>
  <si>
    <t>9</t>
  </si>
  <si>
    <t>012002000</t>
  </si>
  <si>
    <t>Geodetické práce</t>
  </si>
  <si>
    <t>1649541918</t>
  </si>
  <si>
    <t>7</t>
  </si>
  <si>
    <t>013294000</t>
  </si>
  <si>
    <t>Ostatní dokumentace</t>
  </si>
  <si>
    <t>1685289750</t>
  </si>
  <si>
    <t>Zadavatel: Správa železnic, státní organizace, Oblastní ředitelství Plzeň</t>
  </si>
  <si>
    <t>CZ70994234</t>
  </si>
  <si>
    <t>Soupis prací je sestaven s využitím Cenové soustavy ÚRS. Veškeré další informace vymezující popis a podmínky použití těchto položek z Cenové soustavy, které nejsou uvedeny přímo v soupisu prací, jsou neomezeně dálkově k dispozici na webu podminky.urs.cz.</t>
  </si>
  <si>
    <t>03,11,2023</t>
  </si>
  <si>
    <t>VZ65423084</t>
  </si>
  <si>
    <t>Oprava TV v úseku Malšice včetně - Slapy včetně - projektová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</si>
</sst>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7" fillId="0" borderId="0" xfId="0" applyFont="1" applyProtection="1">
      <protection locked="0"/>
    </xf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left" vertical="center" wrapText="1"/>
      <protection locked="0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4" fontId="21" fillId="0" borderId="0" xfId="0" applyNumberFormat="1" applyFont="1"/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0" borderId="22" xfId="0" applyNumberFormat="1" applyFont="1" applyBorder="1" applyAlignment="1">
      <alignment vertical="center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>
      <selection activeCell="AI22" sqref="AI22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49" t="s">
        <v>5</v>
      </c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 x14ac:dyDescent="0.2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 x14ac:dyDescent="0.2">
      <c r="B5" s="16"/>
      <c r="D5" s="20" t="s">
        <v>13</v>
      </c>
      <c r="K5" s="180" t="s">
        <v>144</v>
      </c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R5" s="16"/>
      <c r="BE5" s="177" t="s">
        <v>14</v>
      </c>
      <c r="BS5" s="13" t="s">
        <v>6</v>
      </c>
    </row>
    <row r="6" spans="1:74" ht="36.950000000000003" customHeight="1" x14ac:dyDescent="0.2">
      <c r="B6" s="16"/>
      <c r="D6" s="22" t="s">
        <v>15</v>
      </c>
      <c r="K6" s="182" t="s">
        <v>145</v>
      </c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R6" s="16"/>
      <c r="BE6" s="178"/>
      <c r="BS6" s="13" t="s">
        <v>6</v>
      </c>
    </row>
    <row r="7" spans="1:74" ht="12" customHeight="1" x14ac:dyDescent="0.2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78"/>
      <c r="BS7" s="13" t="s">
        <v>6</v>
      </c>
    </row>
    <row r="8" spans="1:74" ht="12" customHeight="1" x14ac:dyDescent="0.2">
      <c r="B8" s="16"/>
      <c r="D8" s="23" t="s">
        <v>18</v>
      </c>
      <c r="K8" s="21" t="s">
        <v>19</v>
      </c>
      <c r="AK8" s="23" t="s">
        <v>20</v>
      </c>
      <c r="AN8" s="24" t="s">
        <v>143</v>
      </c>
      <c r="AR8" s="16"/>
      <c r="BE8" s="178"/>
      <c r="BS8" s="13" t="s">
        <v>6</v>
      </c>
    </row>
    <row r="9" spans="1:74" ht="14.45" customHeight="1" x14ac:dyDescent="0.2">
      <c r="B9" s="16"/>
      <c r="AR9" s="16"/>
      <c r="BE9" s="178"/>
      <c r="BS9" s="13" t="s">
        <v>6</v>
      </c>
    </row>
    <row r="10" spans="1:74" ht="12" customHeight="1" x14ac:dyDescent="0.2">
      <c r="B10" s="16"/>
      <c r="D10" s="23" t="s">
        <v>140</v>
      </c>
      <c r="AK10" s="23" t="s">
        <v>22</v>
      </c>
      <c r="AN10" s="21">
        <v>70994234</v>
      </c>
      <c r="AR10" s="16"/>
      <c r="BE10" s="178"/>
      <c r="BS10" s="13" t="s">
        <v>6</v>
      </c>
    </row>
    <row r="11" spans="1:74" ht="18.399999999999999" customHeight="1" x14ac:dyDescent="0.2">
      <c r="B11" s="16"/>
      <c r="E11" s="21" t="s">
        <v>19</v>
      </c>
      <c r="AK11" s="23" t="s">
        <v>23</v>
      </c>
      <c r="AN11" s="21" t="s">
        <v>141</v>
      </c>
      <c r="AR11" s="16"/>
      <c r="BE11" s="178"/>
      <c r="BS11" s="13" t="s">
        <v>6</v>
      </c>
    </row>
    <row r="12" spans="1:74" ht="6.95" customHeight="1" x14ac:dyDescent="0.2">
      <c r="B12" s="16"/>
      <c r="AR12" s="16"/>
      <c r="BE12" s="178"/>
      <c r="BS12" s="13" t="s">
        <v>6</v>
      </c>
    </row>
    <row r="13" spans="1:74" ht="12" customHeight="1" x14ac:dyDescent="0.2">
      <c r="B13" s="16"/>
      <c r="D13" s="23" t="s">
        <v>24</v>
      </c>
      <c r="AK13" s="23" t="s">
        <v>22</v>
      </c>
      <c r="AN13" s="25" t="s">
        <v>25</v>
      </c>
      <c r="AR13" s="16"/>
      <c r="BE13" s="178"/>
      <c r="BS13" s="13" t="s">
        <v>6</v>
      </c>
    </row>
    <row r="14" spans="1:74" ht="12.75" x14ac:dyDescent="0.2">
      <c r="B14" s="16"/>
      <c r="E14" s="183" t="s">
        <v>25</v>
      </c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4"/>
      <c r="AH14" s="184"/>
      <c r="AI14" s="184"/>
      <c r="AJ14" s="184"/>
      <c r="AK14" s="23" t="s">
        <v>23</v>
      </c>
      <c r="AN14" s="25" t="s">
        <v>25</v>
      </c>
      <c r="AR14" s="16"/>
      <c r="BE14" s="178"/>
      <c r="BS14" s="13" t="s">
        <v>6</v>
      </c>
    </row>
    <row r="15" spans="1:74" ht="6.95" customHeight="1" x14ac:dyDescent="0.2">
      <c r="B15" s="16"/>
      <c r="AR15" s="16"/>
      <c r="BE15" s="178"/>
      <c r="BS15" s="13" t="s">
        <v>3</v>
      </c>
    </row>
    <row r="16" spans="1:74" ht="12" customHeight="1" x14ac:dyDescent="0.2">
      <c r="B16" s="16"/>
      <c r="D16" s="23"/>
      <c r="AK16" s="23"/>
      <c r="AN16" s="21" t="s">
        <v>1</v>
      </c>
      <c r="AR16" s="16"/>
      <c r="BE16" s="178"/>
      <c r="BS16" s="13" t="s">
        <v>3</v>
      </c>
    </row>
    <row r="17" spans="2:71" ht="18.399999999999999" customHeight="1" x14ac:dyDescent="0.2">
      <c r="B17" s="16"/>
      <c r="E17" s="21"/>
      <c r="AK17" s="23"/>
      <c r="AN17" s="21" t="s">
        <v>1</v>
      </c>
      <c r="AR17" s="16"/>
      <c r="BE17" s="178"/>
      <c r="BS17" s="13" t="s">
        <v>27</v>
      </c>
    </row>
    <row r="18" spans="2:71" ht="6.95" customHeight="1" x14ac:dyDescent="0.2">
      <c r="B18" s="16"/>
      <c r="AR18" s="16"/>
      <c r="BE18" s="178"/>
      <c r="BS18" s="13" t="s">
        <v>6</v>
      </c>
    </row>
    <row r="19" spans="2:71" ht="12" customHeight="1" x14ac:dyDescent="0.2">
      <c r="B19" s="16"/>
      <c r="D19" s="23"/>
      <c r="AK19" s="23"/>
      <c r="AN19" s="21" t="s">
        <v>1</v>
      </c>
      <c r="AR19" s="16"/>
      <c r="BE19" s="178"/>
      <c r="BS19" s="13" t="s">
        <v>6</v>
      </c>
    </row>
    <row r="20" spans="2:71" ht="18.399999999999999" customHeight="1" x14ac:dyDescent="0.2">
      <c r="B20" s="16"/>
      <c r="E20" s="21"/>
      <c r="AK20" s="23"/>
      <c r="AN20" s="21" t="s">
        <v>1</v>
      </c>
      <c r="AR20" s="16"/>
      <c r="BE20" s="178"/>
      <c r="BS20" s="13" t="s">
        <v>27</v>
      </c>
    </row>
    <row r="21" spans="2:71" ht="6.95" customHeight="1" x14ac:dyDescent="0.2">
      <c r="B21" s="16"/>
      <c r="AR21" s="16"/>
      <c r="BE21" s="178"/>
    </row>
    <row r="22" spans="2:71" ht="12" customHeight="1" x14ac:dyDescent="0.2">
      <c r="B22" s="16"/>
      <c r="D22" s="23" t="s">
        <v>29</v>
      </c>
      <c r="AR22" s="16"/>
      <c r="BE22" s="178"/>
    </row>
    <row r="23" spans="2:71" ht="28.5" customHeight="1" x14ac:dyDescent="0.2">
      <c r="B23" s="16"/>
      <c r="E23" s="185" t="s">
        <v>142</v>
      </c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  <c r="AI23" s="185"/>
      <c r="AJ23" s="185"/>
      <c r="AK23" s="185"/>
      <c r="AL23" s="185"/>
      <c r="AM23" s="185"/>
      <c r="AN23" s="185"/>
      <c r="AR23" s="16"/>
      <c r="BE23" s="178"/>
    </row>
    <row r="24" spans="2:71" ht="6.95" customHeight="1" x14ac:dyDescent="0.2">
      <c r="B24" s="16"/>
      <c r="AR24" s="16"/>
      <c r="BE24" s="178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78"/>
    </row>
    <row r="26" spans="2:71" s="1" customFormat="1" ht="25.9" customHeight="1" x14ac:dyDescent="0.2">
      <c r="B26" s="28"/>
      <c r="D26" s="29" t="s">
        <v>30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6">
        <f>ROUND(AG94,2)</f>
        <v>0</v>
      </c>
      <c r="AL26" s="187"/>
      <c r="AM26" s="187"/>
      <c r="AN26" s="187"/>
      <c r="AO26" s="187"/>
      <c r="AR26" s="28"/>
      <c r="BE26" s="178"/>
    </row>
    <row r="27" spans="2:71" s="1" customFormat="1" ht="6.95" customHeight="1" x14ac:dyDescent="0.2">
      <c r="B27" s="28"/>
      <c r="AR27" s="28"/>
      <c r="BE27" s="178"/>
    </row>
    <row r="28" spans="2:71" s="1" customFormat="1" ht="12.75" x14ac:dyDescent="0.2">
      <c r="B28" s="28"/>
      <c r="L28" s="188" t="s">
        <v>31</v>
      </c>
      <c r="M28" s="188"/>
      <c r="N28" s="188"/>
      <c r="O28" s="188"/>
      <c r="P28" s="188"/>
      <c r="W28" s="188" t="s">
        <v>32</v>
      </c>
      <c r="X28" s="188"/>
      <c r="Y28" s="188"/>
      <c r="Z28" s="188"/>
      <c r="AA28" s="188"/>
      <c r="AB28" s="188"/>
      <c r="AC28" s="188"/>
      <c r="AD28" s="188"/>
      <c r="AE28" s="188"/>
      <c r="AK28" s="188" t="s">
        <v>33</v>
      </c>
      <c r="AL28" s="188"/>
      <c r="AM28" s="188"/>
      <c r="AN28" s="188"/>
      <c r="AO28" s="188"/>
      <c r="AR28" s="28"/>
      <c r="BE28" s="178"/>
    </row>
    <row r="29" spans="2:71" s="2" customFormat="1" ht="14.45" customHeight="1" x14ac:dyDescent="0.2">
      <c r="B29" s="32"/>
      <c r="D29" s="23" t="s">
        <v>34</v>
      </c>
      <c r="F29" s="23" t="s">
        <v>35</v>
      </c>
      <c r="L29" s="172">
        <v>0.21</v>
      </c>
      <c r="M29" s="171"/>
      <c r="N29" s="171"/>
      <c r="O29" s="171"/>
      <c r="P29" s="171"/>
      <c r="W29" s="170">
        <f>ROUND(AZ94, 2)</f>
        <v>0</v>
      </c>
      <c r="X29" s="171"/>
      <c r="Y29" s="171"/>
      <c r="Z29" s="171"/>
      <c r="AA29" s="171"/>
      <c r="AB29" s="171"/>
      <c r="AC29" s="171"/>
      <c r="AD29" s="171"/>
      <c r="AE29" s="171"/>
      <c r="AK29" s="170">
        <f>ROUND(AV94, 2)</f>
        <v>0</v>
      </c>
      <c r="AL29" s="171"/>
      <c r="AM29" s="171"/>
      <c r="AN29" s="171"/>
      <c r="AO29" s="171"/>
      <c r="AR29" s="32"/>
      <c r="BE29" s="179"/>
    </row>
    <row r="30" spans="2:71" s="2" customFormat="1" ht="14.45" customHeight="1" x14ac:dyDescent="0.2">
      <c r="B30" s="32"/>
      <c r="F30" s="23" t="s">
        <v>36</v>
      </c>
      <c r="L30" s="172">
        <v>0.15</v>
      </c>
      <c r="M30" s="171"/>
      <c r="N30" s="171"/>
      <c r="O30" s="171"/>
      <c r="P30" s="171"/>
      <c r="W30" s="170">
        <f>ROUND(BA94, 2)</f>
        <v>0</v>
      </c>
      <c r="X30" s="171"/>
      <c r="Y30" s="171"/>
      <c r="Z30" s="171"/>
      <c r="AA30" s="171"/>
      <c r="AB30" s="171"/>
      <c r="AC30" s="171"/>
      <c r="AD30" s="171"/>
      <c r="AE30" s="171"/>
      <c r="AK30" s="170">
        <f>ROUND(AW94, 2)</f>
        <v>0</v>
      </c>
      <c r="AL30" s="171"/>
      <c r="AM30" s="171"/>
      <c r="AN30" s="171"/>
      <c r="AO30" s="171"/>
      <c r="AR30" s="32"/>
      <c r="BE30" s="179"/>
    </row>
    <row r="31" spans="2:71" s="2" customFormat="1" ht="14.45" hidden="1" customHeight="1" x14ac:dyDescent="0.2">
      <c r="B31" s="32"/>
      <c r="F31" s="23" t="s">
        <v>37</v>
      </c>
      <c r="L31" s="172">
        <v>0.21</v>
      </c>
      <c r="M31" s="171"/>
      <c r="N31" s="171"/>
      <c r="O31" s="171"/>
      <c r="P31" s="171"/>
      <c r="W31" s="170">
        <f>ROUND(BB94, 2)</f>
        <v>0</v>
      </c>
      <c r="X31" s="171"/>
      <c r="Y31" s="171"/>
      <c r="Z31" s="171"/>
      <c r="AA31" s="171"/>
      <c r="AB31" s="171"/>
      <c r="AC31" s="171"/>
      <c r="AD31" s="171"/>
      <c r="AE31" s="171"/>
      <c r="AK31" s="170">
        <v>0</v>
      </c>
      <c r="AL31" s="171"/>
      <c r="AM31" s="171"/>
      <c r="AN31" s="171"/>
      <c r="AO31" s="171"/>
      <c r="AR31" s="32"/>
      <c r="BE31" s="179"/>
    </row>
    <row r="32" spans="2:71" s="2" customFormat="1" ht="14.45" hidden="1" customHeight="1" x14ac:dyDescent="0.2">
      <c r="B32" s="32"/>
      <c r="F32" s="23" t="s">
        <v>38</v>
      </c>
      <c r="L32" s="172">
        <v>0.15</v>
      </c>
      <c r="M32" s="171"/>
      <c r="N32" s="171"/>
      <c r="O32" s="171"/>
      <c r="P32" s="171"/>
      <c r="W32" s="170">
        <f>ROUND(BC94, 2)</f>
        <v>0</v>
      </c>
      <c r="X32" s="171"/>
      <c r="Y32" s="171"/>
      <c r="Z32" s="171"/>
      <c r="AA32" s="171"/>
      <c r="AB32" s="171"/>
      <c r="AC32" s="171"/>
      <c r="AD32" s="171"/>
      <c r="AE32" s="171"/>
      <c r="AK32" s="170">
        <v>0</v>
      </c>
      <c r="AL32" s="171"/>
      <c r="AM32" s="171"/>
      <c r="AN32" s="171"/>
      <c r="AO32" s="171"/>
      <c r="AR32" s="32"/>
      <c r="BE32" s="179"/>
    </row>
    <row r="33" spans="2:57" s="2" customFormat="1" ht="14.45" hidden="1" customHeight="1" x14ac:dyDescent="0.2">
      <c r="B33" s="32"/>
      <c r="F33" s="23" t="s">
        <v>39</v>
      </c>
      <c r="L33" s="172">
        <v>0</v>
      </c>
      <c r="M33" s="171"/>
      <c r="N33" s="171"/>
      <c r="O33" s="171"/>
      <c r="P33" s="171"/>
      <c r="W33" s="170">
        <f>ROUND(BD94, 2)</f>
        <v>0</v>
      </c>
      <c r="X33" s="171"/>
      <c r="Y33" s="171"/>
      <c r="Z33" s="171"/>
      <c r="AA33" s="171"/>
      <c r="AB33" s="171"/>
      <c r="AC33" s="171"/>
      <c r="AD33" s="171"/>
      <c r="AE33" s="171"/>
      <c r="AK33" s="170">
        <v>0</v>
      </c>
      <c r="AL33" s="171"/>
      <c r="AM33" s="171"/>
      <c r="AN33" s="171"/>
      <c r="AO33" s="171"/>
      <c r="AR33" s="32"/>
      <c r="BE33" s="179"/>
    </row>
    <row r="34" spans="2:57" s="1" customFormat="1" ht="6.95" customHeight="1" x14ac:dyDescent="0.2">
      <c r="B34" s="28"/>
      <c r="AR34" s="28"/>
      <c r="BE34" s="178"/>
    </row>
    <row r="35" spans="2:57" s="1" customFormat="1" ht="25.9" customHeight="1" x14ac:dyDescent="0.2">
      <c r="B35" s="28"/>
      <c r="C35" s="33"/>
      <c r="D35" s="34" t="s">
        <v>40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41</v>
      </c>
      <c r="U35" s="35"/>
      <c r="V35" s="35"/>
      <c r="W35" s="35"/>
      <c r="X35" s="173" t="s">
        <v>42</v>
      </c>
      <c r="Y35" s="174"/>
      <c r="Z35" s="174"/>
      <c r="AA35" s="174"/>
      <c r="AB35" s="174"/>
      <c r="AC35" s="35"/>
      <c r="AD35" s="35"/>
      <c r="AE35" s="35"/>
      <c r="AF35" s="35"/>
      <c r="AG35" s="35"/>
      <c r="AH35" s="35"/>
      <c r="AI35" s="35"/>
      <c r="AJ35" s="35"/>
      <c r="AK35" s="175">
        <f>SUM(AK26:AK33)</f>
        <v>0</v>
      </c>
      <c r="AL35" s="174"/>
      <c r="AM35" s="174"/>
      <c r="AN35" s="174"/>
      <c r="AO35" s="176"/>
      <c r="AP35" s="33"/>
      <c r="AQ35" s="33"/>
      <c r="AR35" s="28"/>
    </row>
    <row r="36" spans="2:57" s="1" customFormat="1" ht="6.95" customHeight="1" x14ac:dyDescent="0.2">
      <c r="B36" s="28"/>
      <c r="AR36" s="28"/>
    </row>
    <row r="37" spans="2:57" s="1" customFormat="1" ht="14.45" customHeight="1" x14ac:dyDescent="0.2">
      <c r="B37" s="28"/>
      <c r="AR37" s="28"/>
    </row>
    <row r="38" spans="2:57" ht="14.45" customHeight="1" x14ac:dyDescent="0.2">
      <c r="B38" s="16"/>
      <c r="AR38" s="16"/>
    </row>
    <row r="39" spans="2:57" ht="14.45" customHeight="1" x14ac:dyDescent="0.2">
      <c r="B39" s="16"/>
      <c r="AR39" s="16"/>
    </row>
    <row r="40" spans="2:57" ht="14.45" customHeight="1" x14ac:dyDescent="0.2">
      <c r="B40" s="16"/>
      <c r="AR40" s="16"/>
    </row>
    <row r="41" spans="2:57" ht="14.45" customHeight="1" x14ac:dyDescent="0.2">
      <c r="B41" s="16"/>
      <c r="AR41" s="16"/>
    </row>
    <row r="42" spans="2:57" ht="14.45" customHeight="1" x14ac:dyDescent="0.2">
      <c r="B42" s="16"/>
      <c r="AR42" s="16"/>
    </row>
    <row r="43" spans="2:57" ht="14.45" customHeight="1" x14ac:dyDescent="0.2">
      <c r="B43" s="16"/>
      <c r="AR43" s="16"/>
    </row>
    <row r="44" spans="2:57" ht="14.45" customHeight="1" x14ac:dyDescent="0.2">
      <c r="B44" s="16"/>
      <c r="AR44" s="16"/>
    </row>
    <row r="45" spans="2:57" ht="14.45" customHeight="1" x14ac:dyDescent="0.2">
      <c r="B45" s="16"/>
      <c r="AR45" s="16"/>
    </row>
    <row r="46" spans="2:57" ht="14.45" customHeight="1" x14ac:dyDescent="0.2">
      <c r="B46" s="16"/>
      <c r="AR46" s="16"/>
    </row>
    <row r="47" spans="2:57" ht="14.45" customHeight="1" x14ac:dyDescent="0.2">
      <c r="B47" s="16"/>
      <c r="AR47" s="16"/>
    </row>
    <row r="48" spans="2:57" ht="14.45" customHeight="1" x14ac:dyDescent="0.2">
      <c r="B48" s="16"/>
      <c r="AR48" s="16"/>
    </row>
    <row r="49" spans="2:44" s="1" customFormat="1" ht="14.45" customHeight="1" x14ac:dyDescent="0.2">
      <c r="B49" s="28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28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8"/>
      <c r="D60" s="39" t="s">
        <v>45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46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45</v>
      </c>
      <c r="AI60" s="30"/>
      <c r="AJ60" s="30"/>
      <c r="AK60" s="30"/>
      <c r="AL60" s="30"/>
      <c r="AM60" s="39" t="s">
        <v>46</v>
      </c>
      <c r="AN60" s="30"/>
      <c r="AO60" s="30"/>
      <c r="AR60" s="28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8"/>
      <c r="D64" s="37" t="s">
        <v>47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48</v>
      </c>
      <c r="AI64" s="38"/>
      <c r="AJ64" s="38"/>
      <c r="AK64" s="38"/>
      <c r="AL64" s="38"/>
      <c r="AM64" s="38"/>
      <c r="AN64" s="38"/>
      <c r="AO64" s="38"/>
      <c r="AR64" s="28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8"/>
      <c r="D75" s="39" t="s">
        <v>45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46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45</v>
      </c>
      <c r="AI75" s="30"/>
      <c r="AJ75" s="30"/>
      <c r="AK75" s="30"/>
      <c r="AL75" s="30"/>
      <c r="AM75" s="39" t="s">
        <v>46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 x14ac:dyDescent="0.2">
      <c r="B82" s="28"/>
      <c r="C82" s="17" t="s">
        <v>49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4"/>
      <c r="C84" s="23" t="s">
        <v>13</v>
      </c>
      <c r="L84" s="3" t="str">
        <f>K5</f>
        <v>VZ65423084</v>
      </c>
      <c r="AR84" s="44"/>
    </row>
    <row r="85" spans="1:91" s="4" customFormat="1" ht="36.950000000000003" customHeight="1" x14ac:dyDescent="0.2">
      <c r="B85" s="45"/>
      <c r="C85" s="46" t="s">
        <v>15</v>
      </c>
      <c r="L85" s="161" t="str">
        <f>K6</f>
        <v>Oprava TV v úseku Malšice včetně - Slapy včetně - projektová dokumentace</v>
      </c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62"/>
      <c r="Y85" s="162"/>
      <c r="Z85" s="162"/>
      <c r="AA85" s="162"/>
      <c r="AB85" s="162"/>
      <c r="AC85" s="162"/>
      <c r="AD85" s="162"/>
      <c r="AE85" s="162"/>
      <c r="AF85" s="162"/>
      <c r="AG85" s="162"/>
      <c r="AH85" s="162"/>
      <c r="AI85" s="162"/>
      <c r="AJ85" s="162"/>
      <c r="AR85" s="45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3" t="s">
        <v>18</v>
      </c>
      <c r="L87" s="47" t="str">
        <f>IF(K8="","",K8)</f>
        <v xml:space="preserve"> </v>
      </c>
      <c r="AI87" s="23" t="s">
        <v>20</v>
      </c>
      <c r="AM87" s="163" t="str">
        <f>IF(AN8= "","",AN8)</f>
        <v>03,11,2023</v>
      </c>
      <c r="AN87" s="163"/>
      <c r="AR87" s="28"/>
    </row>
    <row r="88" spans="1:91" s="1" customFormat="1" ht="6.95" customHeight="1" x14ac:dyDescent="0.2">
      <c r="B88" s="28"/>
      <c r="AR88" s="28"/>
    </row>
    <row r="89" spans="1:91" s="1" customFormat="1" ht="15.2" customHeight="1" x14ac:dyDescent="0.2">
      <c r="B89" s="28"/>
      <c r="C89" s="23" t="s">
        <v>21</v>
      </c>
      <c r="L89" s="3" t="str">
        <f>IF(E11= "","",E11)</f>
        <v xml:space="preserve"> </v>
      </c>
      <c r="AI89" s="23" t="s">
        <v>26</v>
      </c>
      <c r="AM89" s="164" t="str">
        <f>IF(E17="","",E17)</f>
        <v/>
      </c>
      <c r="AN89" s="165"/>
      <c r="AO89" s="165"/>
      <c r="AP89" s="165"/>
      <c r="AR89" s="28"/>
      <c r="AS89" s="166" t="s">
        <v>50</v>
      </c>
      <c r="AT89" s="167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 x14ac:dyDescent="0.2">
      <c r="B90" s="28"/>
      <c r="C90" s="23" t="s">
        <v>24</v>
      </c>
      <c r="L90" s="3" t="str">
        <f>IF(E14= "Vyplň údaj","",E14)</f>
        <v/>
      </c>
      <c r="AI90" s="23" t="s">
        <v>28</v>
      </c>
      <c r="AM90" s="164" t="str">
        <f>IF(E20="","",E20)</f>
        <v/>
      </c>
      <c r="AN90" s="165"/>
      <c r="AO90" s="165"/>
      <c r="AP90" s="165"/>
      <c r="AR90" s="28"/>
      <c r="AS90" s="168"/>
      <c r="AT90" s="169"/>
      <c r="BD90" s="52"/>
    </row>
    <row r="91" spans="1:91" s="1" customFormat="1" ht="10.9" customHeight="1" x14ac:dyDescent="0.2">
      <c r="B91" s="28"/>
      <c r="AR91" s="28"/>
      <c r="AS91" s="168"/>
      <c r="AT91" s="169"/>
      <c r="BD91" s="52"/>
    </row>
    <row r="92" spans="1:91" s="1" customFormat="1" ht="29.25" customHeight="1" x14ac:dyDescent="0.2">
      <c r="B92" s="28"/>
      <c r="C92" s="156" t="s">
        <v>51</v>
      </c>
      <c r="D92" s="157"/>
      <c r="E92" s="157"/>
      <c r="F92" s="157"/>
      <c r="G92" s="157"/>
      <c r="H92" s="53"/>
      <c r="I92" s="158" t="s">
        <v>52</v>
      </c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57"/>
      <c r="Z92" s="157"/>
      <c r="AA92" s="157"/>
      <c r="AB92" s="157"/>
      <c r="AC92" s="157"/>
      <c r="AD92" s="157"/>
      <c r="AE92" s="157"/>
      <c r="AF92" s="157"/>
      <c r="AG92" s="159" t="s">
        <v>53</v>
      </c>
      <c r="AH92" s="157"/>
      <c r="AI92" s="157"/>
      <c r="AJ92" s="157"/>
      <c r="AK92" s="157"/>
      <c r="AL92" s="157"/>
      <c r="AM92" s="157"/>
      <c r="AN92" s="158" t="s">
        <v>54</v>
      </c>
      <c r="AO92" s="157"/>
      <c r="AP92" s="160"/>
      <c r="AQ92" s="54" t="s">
        <v>55</v>
      </c>
      <c r="AR92" s="28"/>
      <c r="AS92" s="55" t="s">
        <v>56</v>
      </c>
      <c r="AT92" s="56" t="s">
        <v>57</v>
      </c>
      <c r="AU92" s="56" t="s">
        <v>58</v>
      </c>
      <c r="AV92" s="56" t="s">
        <v>59</v>
      </c>
      <c r="AW92" s="56" t="s">
        <v>60</v>
      </c>
      <c r="AX92" s="56" t="s">
        <v>61</v>
      </c>
      <c r="AY92" s="56" t="s">
        <v>62</v>
      </c>
      <c r="AZ92" s="56" t="s">
        <v>63</v>
      </c>
      <c r="BA92" s="56" t="s">
        <v>64</v>
      </c>
      <c r="BB92" s="56" t="s">
        <v>65</v>
      </c>
      <c r="BC92" s="56" t="s">
        <v>66</v>
      </c>
      <c r="BD92" s="57" t="s">
        <v>67</v>
      </c>
    </row>
    <row r="93" spans="1:91" s="1" customFormat="1" ht="10.9" customHeight="1" x14ac:dyDescent="0.2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 x14ac:dyDescent="0.2">
      <c r="B94" s="59"/>
      <c r="C94" s="60" t="s">
        <v>68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54">
        <f>ROUND(SUM(AG95:AG96),2)</f>
        <v>0</v>
      </c>
      <c r="AH94" s="154"/>
      <c r="AI94" s="154"/>
      <c r="AJ94" s="154"/>
      <c r="AK94" s="154"/>
      <c r="AL94" s="154"/>
      <c r="AM94" s="154"/>
      <c r="AN94" s="155">
        <f>SUM(AG94,AT94)</f>
        <v>0</v>
      </c>
      <c r="AO94" s="155"/>
      <c r="AP94" s="155"/>
      <c r="AQ94" s="63" t="s">
        <v>1</v>
      </c>
      <c r="AR94" s="59"/>
      <c r="AS94" s="64">
        <f>ROUND(SUM(AS95:AS96),2)</f>
        <v>0</v>
      </c>
      <c r="AT94" s="65">
        <f>ROUND(SUM(AV94:AW94),2)</f>
        <v>0</v>
      </c>
      <c r="AU94" s="66">
        <f>ROUND(SUM(AU95:AU96),5)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ROUND(SUM(AZ95:AZ96),2)</f>
        <v>0</v>
      </c>
      <c r="BA94" s="65">
        <f>ROUND(SUM(BA95:BA96),2)</f>
        <v>0</v>
      </c>
      <c r="BB94" s="65">
        <f>ROUND(SUM(BB95:BB96),2)</f>
        <v>0</v>
      </c>
      <c r="BC94" s="65">
        <f>ROUND(SUM(BC95:BC96),2)</f>
        <v>0</v>
      </c>
      <c r="BD94" s="67">
        <f>ROUND(SUM(BD95:BD96),2)</f>
        <v>0</v>
      </c>
      <c r="BS94" s="68" t="s">
        <v>69</v>
      </c>
      <c r="BT94" s="68" t="s">
        <v>70</v>
      </c>
      <c r="BU94" s="69" t="s">
        <v>71</v>
      </c>
      <c r="BV94" s="68" t="s">
        <v>72</v>
      </c>
      <c r="BW94" s="68" t="s">
        <v>4</v>
      </c>
      <c r="BX94" s="68" t="s">
        <v>73</v>
      </c>
      <c r="CL94" s="68" t="s">
        <v>1</v>
      </c>
    </row>
    <row r="95" spans="1:91" s="6" customFormat="1" ht="16.5" customHeight="1" x14ac:dyDescent="0.2">
      <c r="A95" s="70" t="s">
        <v>74</v>
      </c>
      <c r="B95" s="71"/>
      <c r="C95" s="72"/>
      <c r="D95" s="153" t="s">
        <v>75</v>
      </c>
      <c r="E95" s="153"/>
      <c r="F95" s="153"/>
      <c r="G95" s="153"/>
      <c r="H95" s="153"/>
      <c r="I95" s="73"/>
      <c r="J95" s="153" t="s">
        <v>75</v>
      </c>
      <c r="K95" s="153"/>
      <c r="L95" s="153"/>
      <c r="M95" s="153"/>
      <c r="N95" s="153"/>
      <c r="O95" s="153"/>
      <c r="P95" s="153"/>
      <c r="Q95" s="153"/>
      <c r="R95" s="153"/>
      <c r="S95" s="153"/>
      <c r="T95" s="153"/>
      <c r="U95" s="153"/>
      <c r="V95" s="153"/>
      <c r="W95" s="153"/>
      <c r="X95" s="153"/>
      <c r="Y95" s="153"/>
      <c r="Z95" s="153"/>
      <c r="AA95" s="153"/>
      <c r="AB95" s="153"/>
      <c r="AC95" s="153"/>
      <c r="AD95" s="153"/>
      <c r="AE95" s="153"/>
      <c r="AF95" s="153"/>
      <c r="AG95" s="151">
        <f>'1-ÚOŽI - 1-ÚOŽI'!J30</f>
        <v>0</v>
      </c>
      <c r="AH95" s="152"/>
      <c r="AI95" s="152"/>
      <c r="AJ95" s="152"/>
      <c r="AK95" s="152"/>
      <c r="AL95" s="152"/>
      <c r="AM95" s="152"/>
      <c r="AN95" s="151">
        <f>SUM(AG95,AT95)</f>
        <v>0</v>
      </c>
      <c r="AO95" s="152"/>
      <c r="AP95" s="152"/>
      <c r="AQ95" s="74" t="s">
        <v>76</v>
      </c>
      <c r="AR95" s="71"/>
      <c r="AS95" s="75">
        <v>0</v>
      </c>
      <c r="AT95" s="76">
        <f>ROUND(SUM(AV95:AW95),2)</f>
        <v>0</v>
      </c>
      <c r="AU95" s="77">
        <f>'1-ÚOŽI - 1-ÚOŽI'!P117</f>
        <v>0</v>
      </c>
      <c r="AV95" s="76">
        <f>'1-ÚOŽI - 1-ÚOŽI'!J33</f>
        <v>0</v>
      </c>
      <c r="AW95" s="76">
        <f>'1-ÚOŽI - 1-ÚOŽI'!J34</f>
        <v>0</v>
      </c>
      <c r="AX95" s="76">
        <f>'1-ÚOŽI - 1-ÚOŽI'!J35</f>
        <v>0</v>
      </c>
      <c r="AY95" s="76">
        <f>'1-ÚOŽI - 1-ÚOŽI'!J36</f>
        <v>0</v>
      </c>
      <c r="AZ95" s="76">
        <f>'1-ÚOŽI - 1-ÚOŽI'!F33</f>
        <v>0</v>
      </c>
      <c r="BA95" s="76">
        <f>'1-ÚOŽI - 1-ÚOŽI'!F34</f>
        <v>0</v>
      </c>
      <c r="BB95" s="76">
        <f>'1-ÚOŽI - 1-ÚOŽI'!F35</f>
        <v>0</v>
      </c>
      <c r="BC95" s="76">
        <f>'1-ÚOŽI - 1-ÚOŽI'!F36</f>
        <v>0</v>
      </c>
      <c r="BD95" s="78">
        <f>'1-ÚOŽI - 1-ÚOŽI'!F37</f>
        <v>0</v>
      </c>
      <c r="BT95" s="79" t="s">
        <v>77</v>
      </c>
      <c r="BV95" s="79" t="s">
        <v>72</v>
      </c>
      <c r="BW95" s="79" t="s">
        <v>78</v>
      </c>
      <c r="BX95" s="79" t="s">
        <v>4</v>
      </c>
      <c r="CL95" s="79" t="s">
        <v>1</v>
      </c>
      <c r="CM95" s="79" t="s">
        <v>79</v>
      </c>
    </row>
    <row r="96" spans="1:91" s="6" customFormat="1" ht="16.5" customHeight="1" x14ac:dyDescent="0.2">
      <c r="A96" s="70" t="s">
        <v>74</v>
      </c>
      <c r="B96" s="71"/>
      <c r="C96" s="72"/>
      <c r="D96" s="153" t="s">
        <v>80</v>
      </c>
      <c r="E96" s="153"/>
      <c r="F96" s="153"/>
      <c r="G96" s="153"/>
      <c r="H96" s="153"/>
      <c r="I96" s="73"/>
      <c r="J96" s="153" t="s">
        <v>80</v>
      </c>
      <c r="K96" s="153"/>
      <c r="L96" s="153"/>
      <c r="M96" s="153"/>
      <c r="N96" s="153"/>
      <c r="O96" s="153"/>
      <c r="P96" s="153"/>
      <c r="Q96" s="153"/>
      <c r="R96" s="153"/>
      <c r="S96" s="153"/>
      <c r="T96" s="153"/>
      <c r="U96" s="153"/>
      <c r="V96" s="153"/>
      <c r="W96" s="153"/>
      <c r="X96" s="153"/>
      <c r="Y96" s="153"/>
      <c r="Z96" s="153"/>
      <c r="AA96" s="153"/>
      <c r="AB96" s="153"/>
      <c r="AC96" s="153"/>
      <c r="AD96" s="153"/>
      <c r="AE96" s="153"/>
      <c r="AF96" s="153"/>
      <c r="AG96" s="151">
        <f>'2-VRN - 2-VRN'!J30</f>
        <v>0</v>
      </c>
      <c r="AH96" s="152"/>
      <c r="AI96" s="152"/>
      <c r="AJ96" s="152"/>
      <c r="AK96" s="152"/>
      <c r="AL96" s="152"/>
      <c r="AM96" s="152"/>
      <c r="AN96" s="151">
        <f>SUM(AG96,AT96)</f>
        <v>0</v>
      </c>
      <c r="AO96" s="152"/>
      <c r="AP96" s="152"/>
      <c r="AQ96" s="74" t="s">
        <v>76</v>
      </c>
      <c r="AR96" s="71"/>
      <c r="AS96" s="80">
        <v>0</v>
      </c>
      <c r="AT96" s="81">
        <f>ROUND(SUM(AV96:AW96),2)</f>
        <v>0</v>
      </c>
      <c r="AU96" s="82">
        <f>'2-VRN - 2-VRN'!P119</f>
        <v>0</v>
      </c>
      <c r="AV96" s="81">
        <f>'2-VRN - 2-VRN'!J33</f>
        <v>0</v>
      </c>
      <c r="AW96" s="81">
        <f>'2-VRN - 2-VRN'!J34</f>
        <v>0</v>
      </c>
      <c r="AX96" s="81">
        <f>'2-VRN - 2-VRN'!J35</f>
        <v>0</v>
      </c>
      <c r="AY96" s="81">
        <f>'2-VRN - 2-VRN'!J36</f>
        <v>0</v>
      </c>
      <c r="AZ96" s="81">
        <f>'2-VRN - 2-VRN'!F33</f>
        <v>0</v>
      </c>
      <c r="BA96" s="81">
        <f>'2-VRN - 2-VRN'!F34</f>
        <v>0</v>
      </c>
      <c r="BB96" s="81">
        <f>'2-VRN - 2-VRN'!F35</f>
        <v>0</v>
      </c>
      <c r="BC96" s="81">
        <f>'2-VRN - 2-VRN'!F36</f>
        <v>0</v>
      </c>
      <c r="BD96" s="83">
        <f>'2-VRN - 2-VRN'!F37</f>
        <v>0</v>
      </c>
      <c r="BT96" s="79" t="s">
        <v>77</v>
      </c>
      <c r="BV96" s="79" t="s">
        <v>72</v>
      </c>
      <c r="BW96" s="79" t="s">
        <v>81</v>
      </c>
      <c r="BX96" s="79" t="s">
        <v>4</v>
      </c>
      <c r="CL96" s="79" t="s">
        <v>1</v>
      </c>
      <c r="CM96" s="79" t="s">
        <v>79</v>
      </c>
    </row>
    <row r="97" spans="2:44" s="1" customFormat="1" ht="30" customHeight="1" x14ac:dyDescent="0.2">
      <c r="B97" s="28"/>
      <c r="AR97" s="28"/>
    </row>
    <row r="98" spans="2:44" s="1" customFormat="1" ht="6.95" customHeight="1" x14ac:dyDescent="0.2"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28"/>
    </row>
  </sheetData>
  <sheetProtection algorithmName="SHA-512" hashValue="eSbDLrkQYMCjFa5wToU1fPHDVvq3eeZWI3FH67a9izW3PMDpPFTeM4WrUP0cnCMNdsmXU1/hhhXjQiFFaEhVJw==" saltValue="2nb+3uvktDLzxtBZR7VSvw==" spinCount="100000" sheet="1" objects="1" scenarios="1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</mergeCells>
  <hyperlinks>
    <hyperlink ref="A95" location="'1-ÚOŽI - 1-ÚOŽI'!C2" display="/" xr:uid="{00000000-0004-0000-0000-000000000000}"/>
    <hyperlink ref="A96" location="'2-VRN - 2-VRN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0"/>
  <sheetViews>
    <sheetView showGridLines="0" workbookViewId="0">
      <selection activeCell="F26" sqref="F26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49" t="s">
        <v>5</v>
      </c>
      <c r="M2" s="150"/>
      <c r="N2" s="150"/>
      <c r="O2" s="150"/>
      <c r="P2" s="150"/>
      <c r="Q2" s="150"/>
      <c r="R2" s="150"/>
      <c r="S2" s="150"/>
      <c r="T2" s="150"/>
      <c r="U2" s="150"/>
      <c r="V2" s="150"/>
      <c r="AT2" s="13" t="s">
        <v>78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79</v>
      </c>
    </row>
    <row r="4" spans="2:46" ht="24.95" customHeight="1" x14ac:dyDescent="0.2">
      <c r="B4" s="16"/>
      <c r="D4" s="17" t="s">
        <v>82</v>
      </c>
      <c r="L4" s="16"/>
      <c r="M4" s="84" t="s">
        <v>10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16.5" customHeight="1" x14ac:dyDescent="0.2">
      <c r="B7" s="16"/>
      <c r="E7" s="190" t="str">
        <f>'Rekapitulace stavby'!K6</f>
        <v>Oprava TV v úseku Malšice včetně - Slapy včetně - projektová dokumentace</v>
      </c>
      <c r="F7" s="191"/>
      <c r="G7" s="191"/>
      <c r="H7" s="191"/>
      <c r="L7" s="16"/>
    </row>
    <row r="8" spans="2:46" s="1" customFormat="1" ht="12" customHeight="1" x14ac:dyDescent="0.2">
      <c r="B8" s="28"/>
      <c r="D8" s="23" t="s">
        <v>83</v>
      </c>
      <c r="L8" s="28"/>
    </row>
    <row r="9" spans="2:46" s="1" customFormat="1" ht="16.5" customHeight="1" x14ac:dyDescent="0.2">
      <c r="B9" s="28"/>
      <c r="E9" s="161" t="s">
        <v>84</v>
      </c>
      <c r="F9" s="189"/>
      <c r="G9" s="189"/>
      <c r="H9" s="189"/>
      <c r="L9" s="28"/>
    </row>
    <row r="10" spans="2:46" s="1" customFormat="1" x14ac:dyDescent="0.2">
      <c r="B10" s="28"/>
      <c r="L10" s="28"/>
    </row>
    <row r="11" spans="2:46" s="1" customFormat="1" ht="12" customHeight="1" x14ac:dyDescent="0.2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18</v>
      </c>
      <c r="F12" s="21" t="s">
        <v>19</v>
      </c>
      <c r="I12" s="23" t="s">
        <v>20</v>
      </c>
      <c r="J12" s="148" t="str">
        <f>'Rekapitulace stavby'!AN8</f>
        <v>03,11,2023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140</v>
      </c>
      <c r="I14" s="23" t="s">
        <v>22</v>
      </c>
      <c r="J14" s="21">
        <f>IF('Rekapitulace stavby'!AN10="","",'Rekapitulace stavby'!AN10)</f>
        <v>70994234</v>
      </c>
      <c r="L14" s="28"/>
    </row>
    <row r="15" spans="2:46" s="1" customFormat="1" ht="18" customHeight="1" x14ac:dyDescent="0.2">
      <c r="B15" s="28"/>
      <c r="E15" s="21" t="str">
        <f>IF('Rekapitulace stavby'!E11="","",'Rekapitulace stavby'!E11)</f>
        <v xml:space="preserve"> </v>
      </c>
      <c r="I15" s="23" t="s">
        <v>23</v>
      </c>
      <c r="J15" s="21" t="str">
        <f>IF('Rekapitulace stavby'!AN11="","",'Rekapitulace stavby'!AN11)</f>
        <v>CZ70994234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24</v>
      </c>
      <c r="I17" s="23" t="s">
        <v>22</v>
      </c>
      <c r="J17" s="24" t="str">
        <f>'Rekapitulace stavby'!AN13</f>
        <v>Vyplň údaj</v>
      </c>
      <c r="L17" s="28"/>
    </row>
    <row r="18" spans="2:12" s="1" customFormat="1" ht="18" customHeight="1" x14ac:dyDescent="0.2">
      <c r="B18" s="28"/>
      <c r="E18" s="192" t="str">
        <f>'Rekapitulace stavby'!E14</f>
        <v>Vyplň údaj</v>
      </c>
      <c r="F18" s="180"/>
      <c r="G18" s="180"/>
      <c r="H18" s="180"/>
      <c r="I18" s="23" t="s">
        <v>23</v>
      </c>
      <c r="J18" s="24" t="str">
        <f>'Rekapitulace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/>
      <c r="I20" s="23"/>
      <c r="J20" s="21" t="str">
        <f>IF('Rekapitulace stavby'!AN16="","",'Rekapitulace stavby'!AN16)</f>
        <v/>
      </c>
      <c r="L20" s="28"/>
    </row>
    <row r="21" spans="2:12" s="1" customFormat="1" ht="18" customHeight="1" x14ac:dyDescent="0.2">
      <c r="B21" s="28"/>
      <c r="E21" s="21"/>
      <c r="I21" s="23"/>
      <c r="J21" s="21" t="str">
        <f>IF('Rekapitulace stavby'!AN17="","",'Rekapitulace stavby'!AN17)</f>
        <v/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/>
      <c r="I23" s="23"/>
      <c r="J23" s="21" t="str">
        <f>IF('Rekapitulace stavby'!AN19="","",'Rekapitulace stavby'!AN19)</f>
        <v/>
      </c>
      <c r="L23" s="28"/>
    </row>
    <row r="24" spans="2:12" s="1" customFormat="1" ht="18" customHeight="1" x14ac:dyDescent="0.2">
      <c r="B24" s="28"/>
      <c r="E24" s="21"/>
      <c r="I24" s="23"/>
      <c r="J24" s="21" t="str">
        <f>IF('Rekapitulace stavby'!AN20="","",'Rekapitulace stavby'!AN20)</f>
        <v/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29</v>
      </c>
      <c r="L26" s="28"/>
    </row>
    <row r="27" spans="2:12" s="7" customFormat="1" ht="16.5" customHeight="1" x14ac:dyDescent="0.2">
      <c r="B27" s="85"/>
      <c r="E27" s="185" t="s">
        <v>1</v>
      </c>
      <c r="F27" s="185"/>
      <c r="G27" s="185"/>
      <c r="H27" s="185"/>
      <c r="L27" s="85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 x14ac:dyDescent="0.2">
      <c r="B30" s="28"/>
      <c r="D30" s="86" t="s">
        <v>30</v>
      </c>
      <c r="J30" s="62">
        <f>ROUND(J117, 2)</f>
        <v>0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 x14ac:dyDescent="0.2">
      <c r="B32" s="28"/>
      <c r="F32" s="31" t="s">
        <v>32</v>
      </c>
      <c r="I32" s="31" t="s">
        <v>31</v>
      </c>
      <c r="J32" s="31" t="s">
        <v>33</v>
      </c>
      <c r="L32" s="28"/>
    </row>
    <row r="33" spans="2:12" s="1" customFormat="1" ht="14.45" customHeight="1" x14ac:dyDescent="0.2">
      <c r="B33" s="28"/>
      <c r="D33" s="51" t="s">
        <v>34</v>
      </c>
      <c r="E33" s="23" t="s">
        <v>35</v>
      </c>
      <c r="F33" s="87">
        <f>ROUND((SUM(BE117:BE119)),  2)</f>
        <v>0</v>
      </c>
      <c r="I33" s="88">
        <v>0.21</v>
      </c>
      <c r="J33" s="87">
        <f>ROUND(((SUM(BE117:BE119))*I33),  2)</f>
        <v>0</v>
      </c>
      <c r="L33" s="28"/>
    </row>
    <row r="34" spans="2:12" s="1" customFormat="1" ht="14.45" customHeight="1" x14ac:dyDescent="0.2">
      <c r="B34" s="28"/>
      <c r="E34" s="23" t="s">
        <v>36</v>
      </c>
      <c r="F34" s="87">
        <f>ROUND((SUM(BF117:BF119)),  2)</f>
        <v>0</v>
      </c>
      <c r="I34" s="88">
        <v>0.15</v>
      </c>
      <c r="J34" s="87">
        <f>ROUND(((SUM(BF117:BF119))*I34),  2)</f>
        <v>0</v>
      </c>
      <c r="L34" s="28"/>
    </row>
    <row r="35" spans="2:12" s="1" customFormat="1" ht="14.45" hidden="1" customHeight="1" x14ac:dyDescent="0.2">
      <c r="B35" s="28"/>
      <c r="E35" s="23" t="s">
        <v>37</v>
      </c>
      <c r="F35" s="87">
        <f>ROUND((SUM(BG117:BG119)),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 x14ac:dyDescent="0.2">
      <c r="B36" s="28"/>
      <c r="E36" s="23" t="s">
        <v>38</v>
      </c>
      <c r="F36" s="87">
        <f>ROUND((SUM(BH117:BH119)),  2)</f>
        <v>0</v>
      </c>
      <c r="I36" s="88">
        <v>0.15</v>
      </c>
      <c r="J36" s="87">
        <f>0</f>
        <v>0</v>
      </c>
      <c r="L36" s="28"/>
    </row>
    <row r="37" spans="2:12" s="1" customFormat="1" ht="14.45" hidden="1" customHeight="1" x14ac:dyDescent="0.2">
      <c r="B37" s="28"/>
      <c r="E37" s="23" t="s">
        <v>39</v>
      </c>
      <c r="F37" s="87">
        <f>ROUND((SUM(BI117:BI119)),  2)</f>
        <v>0</v>
      </c>
      <c r="I37" s="88">
        <v>0</v>
      </c>
      <c r="J37" s="87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89"/>
      <c r="D39" s="90" t="s">
        <v>40</v>
      </c>
      <c r="E39" s="53"/>
      <c r="F39" s="53"/>
      <c r="G39" s="91" t="s">
        <v>41</v>
      </c>
      <c r="H39" s="92" t="s">
        <v>42</v>
      </c>
      <c r="I39" s="53"/>
      <c r="J39" s="93">
        <f>SUM(J30:J37)</f>
        <v>0</v>
      </c>
      <c r="K39" s="94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39" t="s">
        <v>45</v>
      </c>
      <c r="E61" s="30"/>
      <c r="F61" s="95" t="s">
        <v>46</v>
      </c>
      <c r="G61" s="39" t="s">
        <v>45</v>
      </c>
      <c r="H61" s="30"/>
      <c r="I61" s="30"/>
      <c r="J61" s="96" t="s">
        <v>46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39" t="s">
        <v>45</v>
      </c>
      <c r="E76" s="30"/>
      <c r="F76" s="95" t="s">
        <v>46</v>
      </c>
      <c r="G76" s="39" t="s">
        <v>45</v>
      </c>
      <c r="H76" s="30"/>
      <c r="I76" s="30"/>
      <c r="J76" s="96" t="s">
        <v>46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 x14ac:dyDescent="0.2">
      <c r="B82" s="28"/>
      <c r="C82" s="17" t="s">
        <v>85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16.5" customHeight="1" x14ac:dyDescent="0.2">
      <c r="B85" s="28"/>
      <c r="E85" s="190" t="str">
        <f>E7</f>
        <v>Oprava TV v úseku Malšice včetně - Slapy včetně - projektová dokumentace</v>
      </c>
      <c r="F85" s="191"/>
      <c r="G85" s="191"/>
      <c r="H85" s="191"/>
      <c r="L85" s="28"/>
    </row>
    <row r="86" spans="2:47" s="1" customFormat="1" ht="12" customHeight="1" x14ac:dyDescent="0.2">
      <c r="B86" s="28"/>
      <c r="C86" s="23" t="s">
        <v>83</v>
      </c>
      <c r="L86" s="28"/>
    </row>
    <row r="87" spans="2:47" s="1" customFormat="1" ht="16.5" customHeight="1" x14ac:dyDescent="0.2">
      <c r="B87" s="28"/>
      <c r="E87" s="161" t="str">
        <f>E9</f>
        <v>1-ÚOŽI - 1-ÚOŽI</v>
      </c>
      <c r="F87" s="189"/>
      <c r="G87" s="189"/>
      <c r="H87" s="189"/>
      <c r="L87" s="28"/>
    </row>
    <row r="88" spans="2:47" s="1" customFormat="1" ht="6.95" customHeight="1" x14ac:dyDescent="0.2">
      <c r="B88" s="28"/>
      <c r="L88" s="28"/>
    </row>
    <row r="89" spans="2:47" s="1" customFormat="1" ht="12" customHeight="1" x14ac:dyDescent="0.2">
      <c r="B89" s="28"/>
      <c r="C89" s="23" t="s">
        <v>18</v>
      </c>
      <c r="F89" s="21" t="str">
        <f>F12</f>
        <v xml:space="preserve"> </v>
      </c>
      <c r="I89" s="23" t="s">
        <v>20</v>
      </c>
      <c r="J89" s="48" t="str">
        <f>IF(J12="","",J12)</f>
        <v>03,11,2023</v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3" t="s">
        <v>21</v>
      </c>
      <c r="F91" s="21" t="str">
        <f>E15</f>
        <v xml:space="preserve"> </v>
      </c>
      <c r="I91" s="23" t="s">
        <v>26</v>
      </c>
      <c r="J91" s="26">
        <f>E21</f>
        <v>0</v>
      </c>
      <c r="L91" s="28"/>
    </row>
    <row r="92" spans="2:47" s="1" customFormat="1" ht="15.2" customHeight="1" x14ac:dyDescent="0.2">
      <c r="B92" s="28"/>
      <c r="C92" s="23" t="s">
        <v>24</v>
      </c>
      <c r="F92" s="21" t="str">
        <f>IF(E18="","",E18)</f>
        <v>Vyplň údaj</v>
      </c>
      <c r="I92" s="23" t="s">
        <v>28</v>
      </c>
      <c r="J92" s="26">
        <f>E24</f>
        <v>0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7" t="s">
        <v>86</v>
      </c>
      <c r="D94" s="89"/>
      <c r="E94" s="89"/>
      <c r="F94" s="89"/>
      <c r="G94" s="89"/>
      <c r="H94" s="89"/>
      <c r="I94" s="89"/>
      <c r="J94" s="98" t="s">
        <v>87</v>
      </c>
      <c r="K94" s="89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99" t="s">
        <v>88</v>
      </c>
      <c r="J96" s="62">
        <f>J117</f>
        <v>0</v>
      </c>
      <c r="L96" s="28"/>
      <c r="AU96" s="13" t="s">
        <v>89</v>
      </c>
    </row>
    <row r="97" spans="2:12" s="8" customFormat="1" ht="24.95" customHeight="1" x14ac:dyDescent="0.2">
      <c r="B97" s="100"/>
      <c r="D97" s="101" t="s">
        <v>90</v>
      </c>
      <c r="E97" s="102"/>
      <c r="F97" s="102"/>
      <c r="G97" s="102"/>
      <c r="H97" s="102"/>
      <c r="I97" s="102"/>
      <c r="J97" s="103">
        <f>J118</f>
        <v>0</v>
      </c>
      <c r="L97" s="100"/>
    </row>
    <row r="98" spans="2:12" s="1" customFormat="1" ht="21.75" customHeight="1" x14ac:dyDescent="0.2">
      <c r="B98" s="28"/>
      <c r="L98" s="28"/>
    </row>
    <row r="99" spans="2:12" s="1" customFormat="1" ht="6.95" customHeight="1" x14ac:dyDescent="0.2"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28"/>
    </row>
    <row r="103" spans="2:12" s="1" customFormat="1" ht="6.95" customHeight="1" x14ac:dyDescent="0.2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28"/>
    </row>
    <row r="104" spans="2:12" s="1" customFormat="1" ht="24.95" customHeight="1" x14ac:dyDescent="0.2">
      <c r="B104" s="28"/>
      <c r="C104" s="17" t="s">
        <v>91</v>
      </c>
      <c r="L104" s="28"/>
    </row>
    <row r="105" spans="2:12" s="1" customFormat="1" ht="6.95" customHeight="1" x14ac:dyDescent="0.2">
      <c r="B105" s="28"/>
      <c r="L105" s="28"/>
    </row>
    <row r="106" spans="2:12" s="1" customFormat="1" ht="12" customHeight="1" x14ac:dyDescent="0.2">
      <c r="B106" s="28"/>
      <c r="C106" s="23" t="s">
        <v>15</v>
      </c>
      <c r="L106" s="28"/>
    </row>
    <row r="107" spans="2:12" s="1" customFormat="1" ht="16.5" customHeight="1" x14ac:dyDescent="0.2">
      <c r="B107" s="28"/>
      <c r="E107" s="190" t="str">
        <f>E7</f>
        <v>Oprava TV v úseku Malšice včetně - Slapy včetně - projektová dokumentace</v>
      </c>
      <c r="F107" s="191"/>
      <c r="G107" s="191"/>
      <c r="H107" s="191"/>
      <c r="L107" s="28"/>
    </row>
    <row r="108" spans="2:12" s="1" customFormat="1" ht="12" customHeight="1" x14ac:dyDescent="0.2">
      <c r="B108" s="28"/>
      <c r="C108" s="23" t="s">
        <v>83</v>
      </c>
      <c r="L108" s="28"/>
    </row>
    <row r="109" spans="2:12" s="1" customFormat="1" ht="16.5" customHeight="1" x14ac:dyDescent="0.2">
      <c r="B109" s="28"/>
      <c r="E109" s="161" t="str">
        <f>E9</f>
        <v>1-ÚOŽI - 1-ÚOŽI</v>
      </c>
      <c r="F109" s="189"/>
      <c r="G109" s="189"/>
      <c r="H109" s="189"/>
      <c r="L109" s="28"/>
    </row>
    <row r="110" spans="2:12" s="1" customFormat="1" ht="6.95" customHeight="1" x14ac:dyDescent="0.2">
      <c r="B110" s="28"/>
      <c r="L110" s="28"/>
    </row>
    <row r="111" spans="2:12" s="1" customFormat="1" ht="12" customHeight="1" x14ac:dyDescent="0.2">
      <c r="B111" s="28"/>
      <c r="C111" s="23" t="s">
        <v>18</v>
      </c>
      <c r="F111" s="21" t="str">
        <f>F12</f>
        <v xml:space="preserve"> </v>
      </c>
      <c r="I111" s="23" t="s">
        <v>20</v>
      </c>
      <c r="J111" s="48" t="str">
        <f>IF(J12="","",J12)</f>
        <v>03,11,2023</v>
      </c>
      <c r="L111" s="28"/>
    </row>
    <row r="112" spans="2:12" s="1" customFormat="1" ht="6.95" customHeight="1" x14ac:dyDescent="0.2">
      <c r="B112" s="28"/>
      <c r="L112" s="28"/>
    </row>
    <row r="113" spans="2:65" s="1" customFormat="1" ht="15.2" customHeight="1" x14ac:dyDescent="0.2">
      <c r="B113" s="28"/>
      <c r="C113" s="23" t="s">
        <v>21</v>
      </c>
      <c r="F113" s="21" t="str">
        <f>E15</f>
        <v xml:space="preserve"> </v>
      </c>
      <c r="I113" s="23" t="s">
        <v>26</v>
      </c>
      <c r="J113" s="26">
        <f>E21</f>
        <v>0</v>
      </c>
      <c r="L113" s="28"/>
    </row>
    <row r="114" spans="2:65" s="1" customFormat="1" ht="15.2" customHeight="1" x14ac:dyDescent="0.2">
      <c r="B114" s="28"/>
      <c r="C114" s="23" t="s">
        <v>24</v>
      </c>
      <c r="F114" s="21" t="str">
        <f>IF(E18="","",E18)</f>
        <v>Vyplň údaj</v>
      </c>
      <c r="I114" s="23" t="s">
        <v>28</v>
      </c>
      <c r="J114" s="26">
        <f>E24</f>
        <v>0</v>
      </c>
      <c r="L114" s="28"/>
    </row>
    <row r="115" spans="2:65" s="1" customFormat="1" ht="10.35" customHeight="1" x14ac:dyDescent="0.2">
      <c r="B115" s="28"/>
      <c r="L115" s="28"/>
    </row>
    <row r="116" spans="2:65" s="9" customFormat="1" ht="29.25" customHeight="1" x14ac:dyDescent="0.2">
      <c r="B116" s="104"/>
      <c r="C116" s="135" t="s">
        <v>92</v>
      </c>
      <c r="D116" s="136" t="s">
        <v>55</v>
      </c>
      <c r="E116" s="136" t="s">
        <v>51</v>
      </c>
      <c r="F116" s="136" t="s">
        <v>52</v>
      </c>
      <c r="G116" s="136" t="s">
        <v>93</v>
      </c>
      <c r="H116" s="136" t="s">
        <v>94</v>
      </c>
      <c r="I116" s="136" t="s">
        <v>95</v>
      </c>
      <c r="J116" s="136" t="s">
        <v>87</v>
      </c>
      <c r="K116" s="105" t="s">
        <v>96</v>
      </c>
      <c r="L116" s="104"/>
      <c r="M116" s="55" t="s">
        <v>1</v>
      </c>
      <c r="N116" s="56" t="s">
        <v>34</v>
      </c>
      <c r="O116" s="56" t="s">
        <v>97</v>
      </c>
      <c r="P116" s="56" t="s">
        <v>98</v>
      </c>
      <c r="Q116" s="56" t="s">
        <v>99</v>
      </c>
      <c r="R116" s="56" t="s">
        <v>100</v>
      </c>
      <c r="S116" s="56" t="s">
        <v>101</v>
      </c>
      <c r="T116" s="57" t="s">
        <v>102</v>
      </c>
    </row>
    <row r="117" spans="2:65" s="1" customFormat="1" ht="22.9" customHeight="1" x14ac:dyDescent="0.25">
      <c r="B117" s="28"/>
      <c r="C117" s="60" t="s">
        <v>103</v>
      </c>
      <c r="J117" s="137">
        <f>BK117</f>
        <v>0</v>
      </c>
      <c r="L117" s="28"/>
      <c r="M117" s="58"/>
      <c r="N117" s="49"/>
      <c r="O117" s="49"/>
      <c r="P117" s="106">
        <f>P118</f>
        <v>0</v>
      </c>
      <c r="Q117" s="49"/>
      <c r="R117" s="106">
        <f>R118</f>
        <v>0</v>
      </c>
      <c r="S117" s="49"/>
      <c r="T117" s="107">
        <f>T118</f>
        <v>0</v>
      </c>
      <c r="AT117" s="13" t="s">
        <v>69</v>
      </c>
      <c r="AU117" s="13" t="s">
        <v>89</v>
      </c>
      <c r="BK117" s="108">
        <f>BK118</f>
        <v>0</v>
      </c>
    </row>
    <row r="118" spans="2:65" s="10" customFormat="1" ht="25.9" customHeight="1" x14ac:dyDescent="0.2">
      <c r="B118" s="109"/>
      <c r="D118" s="110" t="s">
        <v>69</v>
      </c>
      <c r="E118" s="138" t="s">
        <v>104</v>
      </c>
      <c r="F118" s="138" t="s">
        <v>105</v>
      </c>
      <c r="J118" s="139">
        <f>BK118</f>
        <v>0</v>
      </c>
      <c r="L118" s="109"/>
      <c r="M118" s="112"/>
      <c r="P118" s="113">
        <f>P119</f>
        <v>0</v>
      </c>
      <c r="R118" s="113">
        <f>R119</f>
        <v>0</v>
      </c>
      <c r="T118" s="114">
        <f>T119</f>
        <v>0</v>
      </c>
      <c r="AR118" s="110" t="s">
        <v>106</v>
      </c>
      <c r="AT118" s="115" t="s">
        <v>69</v>
      </c>
      <c r="AU118" s="115" t="s">
        <v>70</v>
      </c>
      <c r="AY118" s="110" t="s">
        <v>107</v>
      </c>
      <c r="BK118" s="116">
        <f>BK119</f>
        <v>0</v>
      </c>
    </row>
    <row r="119" spans="2:65" s="1" customFormat="1" ht="33" customHeight="1" x14ac:dyDescent="0.2">
      <c r="B119" s="28"/>
      <c r="C119" s="142" t="s">
        <v>106</v>
      </c>
      <c r="D119" s="142" t="s">
        <v>108</v>
      </c>
      <c r="E119" s="143" t="s">
        <v>109</v>
      </c>
      <c r="F119" s="144" t="s">
        <v>110</v>
      </c>
      <c r="G119" s="145" t="s">
        <v>111</v>
      </c>
      <c r="H119" s="118"/>
      <c r="I119" s="119"/>
      <c r="J119" s="147">
        <f>ROUND(I119*H119,2)</f>
        <v>0</v>
      </c>
      <c r="K119" s="117" t="s">
        <v>112</v>
      </c>
      <c r="L119" s="28"/>
      <c r="M119" s="120" t="s">
        <v>1</v>
      </c>
      <c r="N119" s="121" t="s">
        <v>35</v>
      </c>
      <c r="O119" s="122"/>
      <c r="P119" s="123">
        <f>O119*H119</f>
        <v>0</v>
      </c>
      <c r="Q119" s="123">
        <v>0</v>
      </c>
      <c r="R119" s="123">
        <f>Q119*H119</f>
        <v>0</v>
      </c>
      <c r="S119" s="123">
        <v>0</v>
      </c>
      <c r="T119" s="124">
        <f>S119*H119</f>
        <v>0</v>
      </c>
      <c r="AR119" s="125" t="s">
        <v>113</v>
      </c>
      <c r="AT119" s="125" t="s">
        <v>108</v>
      </c>
      <c r="AU119" s="125" t="s">
        <v>77</v>
      </c>
      <c r="AY119" s="13" t="s">
        <v>107</v>
      </c>
      <c r="BE119" s="126">
        <f>IF(N119="základní",J119,0)</f>
        <v>0</v>
      </c>
      <c r="BF119" s="126">
        <f>IF(N119="snížená",J119,0)</f>
        <v>0</v>
      </c>
      <c r="BG119" s="126">
        <f>IF(N119="zákl. přenesená",J119,0)</f>
        <v>0</v>
      </c>
      <c r="BH119" s="126">
        <f>IF(N119="sníž. přenesená",J119,0)</f>
        <v>0</v>
      </c>
      <c r="BI119" s="126">
        <f>IF(N119="nulová",J119,0)</f>
        <v>0</v>
      </c>
      <c r="BJ119" s="13" t="s">
        <v>77</v>
      </c>
      <c r="BK119" s="126">
        <f>ROUND(I119*H119,2)</f>
        <v>0</v>
      </c>
      <c r="BL119" s="13" t="s">
        <v>113</v>
      </c>
      <c r="BM119" s="125" t="s">
        <v>114</v>
      </c>
    </row>
    <row r="120" spans="2:65" s="1" customFormat="1" ht="6.95" customHeight="1" x14ac:dyDescent="0.2"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28"/>
    </row>
  </sheetData>
  <sheetProtection algorithmName="SHA-512" hashValue="1AJ780lJToo0p/S+en/YlifykXk2EYgE4IbxsA3Sw95xtNyLN8D1oy/LaUlPiVQmZvIzXLlrv/RThHh4LGISLA==" saltValue="ooLYWFHbunFWlGSKnxwEAA==" spinCount="100000" sheet="1" objects="1" scenarios="1"/>
  <autoFilter ref="C116:K119" xr:uid="{00000000-0009-0000-0000-000001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7"/>
  <sheetViews>
    <sheetView showGridLines="0" topLeftCell="A2" workbookViewId="0">
      <selection activeCell="G25" sqref="G25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49" t="s">
        <v>5</v>
      </c>
      <c r="M2" s="150"/>
      <c r="N2" s="150"/>
      <c r="O2" s="150"/>
      <c r="P2" s="150"/>
      <c r="Q2" s="150"/>
      <c r="R2" s="150"/>
      <c r="S2" s="150"/>
      <c r="T2" s="150"/>
      <c r="U2" s="150"/>
      <c r="V2" s="150"/>
      <c r="AT2" s="13" t="s">
        <v>81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79</v>
      </c>
    </row>
    <row r="4" spans="2:46" ht="24.95" customHeight="1" x14ac:dyDescent="0.2">
      <c r="B4" s="16"/>
      <c r="D4" s="17" t="s">
        <v>82</v>
      </c>
      <c r="L4" s="16"/>
      <c r="M4" s="84" t="s">
        <v>10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16.5" customHeight="1" x14ac:dyDescent="0.2">
      <c r="B7" s="16"/>
      <c r="E7" s="190" t="str">
        <f>'Rekapitulace stavby'!K6</f>
        <v>Oprava TV v úseku Malšice včetně - Slapy včetně - projektová dokumentace</v>
      </c>
      <c r="F7" s="191"/>
      <c r="G7" s="191"/>
      <c r="H7" s="191"/>
      <c r="L7" s="16"/>
    </row>
    <row r="8" spans="2:46" s="1" customFormat="1" ht="12" customHeight="1" x14ac:dyDescent="0.2">
      <c r="B8" s="28"/>
      <c r="D8" s="23" t="s">
        <v>83</v>
      </c>
      <c r="L8" s="28"/>
    </row>
    <row r="9" spans="2:46" s="1" customFormat="1" ht="16.5" customHeight="1" x14ac:dyDescent="0.2">
      <c r="B9" s="28"/>
      <c r="E9" s="161" t="s">
        <v>115</v>
      </c>
      <c r="F9" s="189"/>
      <c r="G9" s="189"/>
      <c r="H9" s="189"/>
      <c r="L9" s="28"/>
    </row>
    <row r="10" spans="2:46" s="1" customFormat="1" x14ac:dyDescent="0.2">
      <c r="B10" s="28"/>
      <c r="L10" s="28"/>
    </row>
    <row r="11" spans="2:46" s="1" customFormat="1" ht="12" customHeight="1" x14ac:dyDescent="0.2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18</v>
      </c>
      <c r="F12" s="21" t="s">
        <v>19</v>
      </c>
      <c r="I12" s="23" t="s">
        <v>20</v>
      </c>
      <c r="J12" s="148" t="str">
        <f>'Rekapitulace stavby'!AN8</f>
        <v>03,11,2023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140</v>
      </c>
      <c r="I14" s="23" t="s">
        <v>22</v>
      </c>
      <c r="J14" s="21">
        <f>IF('Rekapitulace stavby'!AN10="","",'Rekapitulace stavby'!AN10)</f>
        <v>70994234</v>
      </c>
      <c r="L14" s="28"/>
    </row>
    <row r="15" spans="2:46" s="1" customFormat="1" ht="18" customHeight="1" x14ac:dyDescent="0.2">
      <c r="B15" s="28"/>
      <c r="E15" s="21" t="str">
        <f>IF('Rekapitulace stavby'!E11="","",'Rekapitulace stavby'!E11)</f>
        <v xml:space="preserve"> </v>
      </c>
      <c r="I15" s="23" t="s">
        <v>23</v>
      </c>
      <c r="J15" s="21" t="str">
        <f>IF('Rekapitulace stavby'!AN11="","",'Rekapitulace stavby'!AN11)</f>
        <v>CZ70994234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24</v>
      </c>
      <c r="I17" s="23" t="s">
        <v>22</v>
      </c>
      <c r="J17" s="24" t="str">
        <f>'Rekapitulace stavby'!AN13</f>
        <v>Vyplň údaj</v>
      </c>
      <c r="L17" s="28"/>
    </row>
    <row r="18" spans="2:12" s="1" customFormat="1" ht="18" customHeight="1" x14ac:dyDescent="0.2">
      <c r="B18" s="28"/>
      <c r="E18" s="192" t="str">
        <f>'Rekapitulace stavby'!E14</f>
        <v>Vyplň údaj</v>
      </c>
      <c r="F18" s="180"/>
      <c r="G18" s="180"/>
      <c r="H18" s="180"/>
      <c r="I18" s="23" t="s">
        <v>23</v>
      </c>
      <c r="J18" s="24" t="str">
        <f>'Rekapitulace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/>
      <c r="I20" s="23"/>
      <c r="J20" s="21" t="str">
        <f>IF('Rekapitulace stavby'!AN16="","",'Rekapitulace stavby'!AN16)</f>
        <v/>
      </c>
      <c r="L20" s="28"/>
    </row>
    <row r="21" spans="2:12" s="1" customFormat="1" ht="18" customHeight="1" x14ac:dyDescent="0.2">
      <c r="B21" s="28"/>
      <c r="E21" s="21"/>
      <c r="I21" s="23"/>
      <c r="J21" s="21" t="str">
        <f>IF('Rekapitulace stavby'!AN17="","",'Rekapitulace stavby'!AN17)</f>
        <v/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/>
      <c r="I23" s="23"/>
      <c r="J23" s="21" t="str">
        <f>IF('Rekapitulace stavby'!AN19="","",'Rekapitulace stavby'!AN19)</f>
        <v/>
      </c>
      <c r="L23" s="28"/>
    </row>
    <row r="24" spans="2:12" s="1" customFormat="1" ht="18" customHeight="1" x14ac:dyDescent="0.2">
      <c r="B24" s="28"/>
      <c r="E24" s="21"/>
      <c r="I24" s="23"/>
      <c r="J24" s="21" t="str">
        <f>IF('Rekapitulace stavby'!AN20="","",'Rekapitulace stavby'!AN20)</f>
        <v/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29</v>
      </c>
      <c r="L26" s="28"/>
    </row>
    <row r="27" spans="2:12" s="7" customFormat="1" ht="16.5" customHeight="1" x14ac:dyDescent="0.2">
      <c r="B27" s="85"/>
      <c r="E27" s="185" t="s">
        <v>1</v>
      </c>
      <c r="F27" s="185"/>
      <c r="G27" s="185"/>
      <c r="H27" s="185"/>
      <c r="L27" s="85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 x14ac:dyDescent="0.2">
      <c r="B30" s="28"/>
      <c r="D30" s="86" t="s">
        <v>30</v>
      </c>
      <c r="J30" s="62">
        <f>ROUND(J119, 2)</f>
        <v>0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 x14ac:dyDescent="0.2">
      <c r="B32" s="28"/>
      <c r="F32" s="31" t="s">
        <v>32</v>
      </c>
      <c r="I32" s="31" t="s">
        <v>31</v>
      </c>
      <c r="J32" s="31" t="s">
        <v>33</v>
      </c>
      <c r="L32" s="28"/>
    </row>
    <row r="33" spans="2:12" s="1" customFormat="1" ht="14.45" customHeight="1" x14ac:dyDescent="0.2">
      <c r="B33" s="28"/>
      <c r="D33" s="51" t="s">
        <v>34</v>
      </c>
      <c r="E33" s="23" t="s">
        <v>35</v>
      </c>
      <c r="F33" s="87">
        <f>ROUND((SUM(BE119:BE126)),  2)</f>
        <v>0</v>
      </c>
      <c r="I33" s="88">
        <v>0.21</v>
      </c>
      <c r="J33" s="87">
        <f>ROUND(((SUM(BE119:BE126))*I33),  2)</f>
        <v>0</v>
      </c>
      <c r="L33" s="28"/>
    </row>
    <row r="34" spans="2:12" s="1" customFormat="1" ht="14.45" customHeight="1" x14ac:dyDescent="0.2">
      <c r="B34" s="28"/>
      <c r="E34" s="23" t="s">
        <v>36</v>
      </c>
      <c r="F34" s="87">
        <f>ROUND((SUM(BF119:BF126)),  2)</f>
        <v>0</v>
      </c>
      <c r="I34" s="88">
        <v>0.15</v>
      </c>
      <c r="J34" s="87">
        <f>ROUND(((SUM(BF119:BF126))*I34),  2)</f>
        <v>0</v>
      </c>
      <c r="L34" s="28"/>
    </row>
    <row r="35" spans="2:12" s="1" customFormat="1" ht="14.45" hidden="1" customHeight="1" x14ac:dyDescent="0.2">
      <c r="B35" s="28"/>
      <c r="E35" s="23" t="s">
        <v>37</v>
      </c>
      <c r="F35" s="87">
        <f>ROUND((SUM(BG119:BG126)),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 x14ac:dyDescent="0.2">
      <c r="B36" s="28"/>
      <c r="E36" s="23" t="s">
        <v>38</v>
      </c>
      <c r="F36" s="87">
        <f>ROUND((SUM(BH119:BH126)),  2)</f>
        <v>0</v>
      </c>
      <c r="I36" s="88">
        <v>0.15</v>
      </c>
      <c r="J36" s="87">
        <f>0</f>
        <v>0</v>
      </c>
      <c r="L36" s="28"/>
    </row>
    <row r="37" spans="2:12" s="1" customFormat="1" ht="14.45" hidden="1" customHeight="1" x14ac:dyDescent="0.2">
      <c r="B37" s="28"/>
      <c r="E37" s="23" t="s">
        <v>39</v>
      </c>
      <c r="F37" s="87">
        <f>ROUND((SUM(BI119:BI126)),  2)</f>
        <v>0</v>
      </c>
      <c r="I37" s="88">
        <v>0</v>
      </c>
      <c r="J37" s="87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89"/>
      <c r="D39" s="90" t="s">
        <v>40</v>
      </c>
      <c r="E39" s="53"/>
      <c r="F39" s="53"/>
      <c r="G39" s="91" t="s">
        <v>41</v>
      </c>
      <c r="H39" s="92" t="s">
        <v>42</v>
      </c>
      <c r="I39" s="53"/>
      <c r="J39" s="93">
        <f>SUM(J30:J37)</f>
        <v>0</v>
      </c>
      <c r="K39" s="94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39" t="s">
        <v>45</v>
      </c>
      <c r="E61" s="30"/>
      <c r="F61" s="95" t="s">
        <v>46</v>
      </c>
      <c r="G61" s="39" t="s">
        <v>45</v>
      </c>
      <c r="H61" s="30"/>
      <c r="I61" s="30"/>
      <c r="J61" s="96" t="s">
        <v>46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39" t="s">
        <v>45</v>
      </c>
      <c r="E76" s="30"/>
      <c r="F76" s="95" t="s">
        <v>46</v>
      </c>
      <c r="G76" s="39" t="s">
        <v>45</v>
      </c>
      <c r="H76" s="30"/>
      <c r="I76" s="30"/>
      <c r="J76" s="96" t="s">
        <v>46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 x14ac:dyDescent="0.2">
      <c r="B82" s="28"/>
      <c r="C82" s="17" t="s">
        <v>85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16.5" customHeight="1" x14ac:dyDescent="0.2">
      <c r="B85" s="28"/>
      <c r="E85" s="190" t="str">
        <f>E7</f>
        <v>Oprava TV v úseku Malšice včetně - Slapy včetně - projektová dokumentace</v>
      </c>
      <c r="F85" s="191"/>
      <c r="G85" s="191"/>
      <c r="H85" s="191"/>
      <c r="L85" s="28"/>
    </row>
    <row r="86" spans="2:47" s="1" customFormat="1" ht="12" customHeight="1" x14ac:dyDescent="0.2">
      <c r="B86" s="28"/>
      <c r="C86" s="23" t="s">
        <v>83</v>
      </c>
      <c r="L86" s="28"/>
    </row>
    <row r="87" spans="2:47" s="1" customFormat="1" ht="16.5" customHeight="1" x14ac:dyDescent="0.2">
      <c r="B87" s="28"/>
      <c r="E87" s="161" t="str">
        <f>E9</f>
        <v>2-VRN - 2-VRN</v>
      </c>
      <c r="F87" s="189"/>
      <c r="G87" s="189"/>
      <c r="H87" s="189"/>
      <c r="L87" s="28"/>
    </row>
    <row r="88" spans="2:47" s="1" customFormat="1" ht="6.95" customHeight="1" x14ac:dyDescent="0.2">
      <c r="B88" s="28"/>
      <c r="L88" s="28"/>
    </row>
    <row r="89" spans="2:47" s="1" customFormat="1" ht="12" customHeight="1" x14ac:dyDescent="0.2">
      <c r="B89" s="28"/>
      <c r="C89" s="23" t="s">
        <v>18</v>
      </c>
      <c r="F89" s="21" t="str">
        <f>F12</f>
        <v xml:space="preserve"> </v>
      </c>
      <c r="I89" s="23" t="s">
        <v>20</v>
      </c>
      <c r="J89" s="48" t="str">
        <f>IF(J12="","",J12)</f>
        <v>03,11,2023</v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3" t="s">
        <v>21</v>
      </c>
      <c r="F91" s="21" t="str">
        <f>E15</f>
        <v xml:space="preserve"> </v>
      </c>
      <c r="I91" s="23" t="s">
        <v>26</v>
      </c>
      <c r="J91" s="26">
        <f>E21</f>
        <v>0</v>
      </c>
      <c r="L91" s="28"/>
    </row>
    <row r="92" spans="2:47" s="1" customFormat="1" ht="15.2" customHeight="1" x14ac:dyDescent="0.2">
      <c r="B92" s="28"/>
      <c r="C92" s="23" t="s">
        <v>24</v>
      </c>
      <c r="F92" s="21" t="str">
        <f>IF(E18="","",E18)</f>
        <v>Vyplň údaj</v>
      </c>
      <c r="I92" s="23" t="s">
        <v>28</v>
      </c>
      <c r="J92" s="26">
        <f>E24</f>
        <v>0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7" t="s">
        <v>86</v>
      </c>
      <c r="D94" s="89"/>
      <c r="E94" s="89"/>
      <c r="F94" s="89"/>
      <c r="G94" s="89"/>
      <c r="H94" s="89"/>
      <c r="I94" s="89"/>
      <c r="J94" s="98" t="s">
        <v>87</v>
      </c>
      <c r="K94" s="89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99" t="s">
        <v>88</v>
      </c>
      <c r="J96" s="62">
        <f>J119</f>
        <v>0</v>
      </c>
      <c r="L96" s="28"/>
      <c r="AU96" s="13" t="s">
        <v>89</v>
      </c>
    </row>
    <row r="97" spans="2:12" s="8" customFormat="1" ht="24.95" customHeight="1" x14ac:dyDescent="0.2">
      <c r="B97" s="100"/>
      <c r="D97" s="101" t="s">
        <v>90</v>
      </c>
      <c r="E97" s="102"/>
      <c r="F97" s="102"/>
      <c r="G97" s="102"/>
      <c r="H97" s="102"/>
      <c r="I97" s="102"/>
      <c r="J97" s="103">
        <f>J120</f>
        <v>0</v>
      </c>
      <c r="L97" s="100"/>
    </row>
    <row r="98" spans="2:12" s="11" customFormat="1" ht="19.899999999999999" customHeight="1" x14ac:dyDescent="0.2">
      <c r="B98" s="127"/>
      <c r="D98" s="128" t="s">
        <v>116</v>
      </c>
      <c r="E98" s="129"/>
      <c r="F98" s="129"/>
      <c r="G98" s="129"/>
      <c r="H98" s="129"/>
      <c r="I98" s="129"/>
      <c r="J98" s="130">
        <f>J121</f>
        <v>0</v>
      </c>
      <c r="L98" s="127"/>
    </row>
    <row r="99" spans="2:12" s="8" customFormat="1" ht="24.95" customHeight="1" x14ac:dyDescent="0.2">
      <c r="B99" s="100"/>
      <c r="D99" s="101" t="s">
        <v>117</v>
      </c>
      <c r="E99" s="102"/>
      <c r="F99" s="102"/>
      <c r="G99" s="102"/>
      <c r="H99" s="102"/>
      <c r="I99" s="102"/>
      <c r="J99" s="103">
        <f>J123</f>
        <v>0</v>
      </c>
      <c r="L99" s="100"/>
    </row>
    <row r="100" spans="2:12" s="1" customFormat="1" ht="21.75" customHeight="1" x14ac:dyDescent="0.2">
      <c r="B100" s="28"/>
      <c r="L100" s="28"/>
    </row>
    <row r="101" spans="2:12" s="1" customFormat="1" ht="6.95" customHeight="1" x14ac:dyDescent="0.2"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28"/>
    </row>
    <row r="105" spans="2:12" s="1" customFormat="1" ht="6.95" customHeight="1" x14ac:dyDescent="0.2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28"/>
    </row>
    <row r="106" spans="2:12" s="1" customFormat="1" ht="24.95" customHeight="1" x14ac:dyDescent="0.2">
      <c r="B106" s="28"/>
      <c r="C106" s="17" t="s">
        <v>91</v>
      </c>
      <c r="L106" s="28"/>
    </row>
    <row r="107" spans="2:12" s="1" customFormat="1" ht="6.95" customHeight="1" x14ac:dyDescent="0.2">
      <c r="B107" s="28"/>
      <c r="L107" s="28"/>
    </row>
    <row r="108" spans="2:12" s="1" customFormat="1" ht="12" customHeight="1" x14ac:dyDescent="0.2">
      <c r="B108" s="28"/>
      <c r="C108" s="23" t="s">
        <v>15</v>
      </c>
      <c r="L108" s="28"/>
    </row>
    <row r="109" spans="2:12" s="1" customFormat="1" ht="16.5" customHeight="1" x14ac:dyDescent="0.2">
      <c r="B109" s="28"/>
      <c r="E109" s="190" t="str">
        <f>E7</f>
        <v>Oprava TV v úseku Malšice včetně - Slapy včetně - projektová dokumentace</v>
      </c>
      <c r="F109" s="191"/>
      <c r="G109" s="191"/>
      <c r="H109" s="191"/>
      <c r="L109" s="28"/>
    </row>
    <row r="110" spans="2:12" s="1" customFormat="1" ht="12" customHeight="1" x14ac:dyDescent="0.2">
      <c r="B110" s="28"/>
      <c r="C110" s="23" t="s">
        <v>83</v>
      </c>
      <c r="L110" s="28"/>
    </row>
    <row r="111" spans="2:12" s="1" customFormat="1" ht="16.5" customHeight="1" x14ac:dyDescent="0.2">
      <c r="B111" s="28"/>
      <c r="E111" s="161" t="str">
        <f>E9</f>
        <v>2-VRN - 2-VRN</v>
      </c>
      <c r="F111" s="189"/>
      <c r="G111" s="189"/>
      <c r="H111" s="189"/>
      <c r="L111" s="28"/>
    </row>
    <row r="112" spans="2:12" s="1" customFormat="1" ht="6.95" customHeight="1" x14ac:dyDescent="0.2">
      <c r="B112" s="28"/>
      <c r="L112" s="28"/>
    </row>
    <row r="113" spans="2:65" s="1" customFormat="1" ht="12" customHeight="1" x14ac:dyDescent="0.2">
      <c r="B113" s="28"/>
      <c r="C113" s="23" t="s">
        <v>18</v>
      </c>
      <c r="F113" s="21" t="str">
        <f>F12</f>
        <v xml:space="preserve"> </v>
      </c>
      <c r="I113" s="23" t="s">
        <v>20</v>
      </c>
      <c r="J113" s="48" t="str">
        <f>IF(J12="","",J12)</f>
        <v>03,11,2023</v>
      </c>
      <c r="L113" s="28"/>
    </row>
    <row r="114" spans="2:65" s="1" customFormat="1" ht="6.95" customHeight="1" x14ac:dyDescent="0.2">
      <c r="B114" s="28"/>
      <c r="L114" s="28"/>
    </row>
    <row r="115" spans="2:65" s="1" customFormat="1" ht="15.2" customHeight="1" x14ac:dyDescent="0.2">
      <c r="B115" s="28"/>
      <c r="C115" s="23" t="s">
        <v>21</v>
      </c>
      <c r="F115" s="21" t="str">
        <f>E15</f>
        <v xml:space="preserve"> </v>
      </c>
      <c r="I115" s="23" t="s">
        <v>26</v>
      </c>
      <c r="J115" s="26">
        <f>E21</f>
        <v>0</v>
      </c>
      <c r="L115" s="28"/>
    </row>
    <row r="116" spans="2:65" s="1" customFormat="1" ht="15.2" customHeight="1" x14ac:dyDescent="0.2">
      <c r="B116" s="28"/>
      <c r="C116" s="23" t="s">
        <v>24</v>
      </c>
      <c r="F116" s="21" t="str">
        <f>IF(E18="","",E18)</f>
        <v>Vyplň údaj</v>
      </c>
      <c r="I116" s="23" t="s">
        <v>28</v>
      </c>
      <c r="J116" s="26">
        <f>E24</f>
        <v>0</v>
      </c>
      <c r="L116" s="28"/>
    </row>
    <row r="117" spans="2:65" s="1" customFormat="1" ht="10.35" customHeight="1" x14ac:dyDescent="0.2">
      <c r="B117" s="28"/>
      <c r="L117" s="28"/>
    </row>
    <row r="118" spans="2:65" s="9" customFormat="1" ht="29.25" customHeight="1" x14ac:dyDescent="0.2">
      <c r="B118" s="104"/>
      <c r="C118" s="135" t="s">
        <v>92</v>
      </c>
      <c r="D118" s="136" t="s">
        <v>55</v>
      </c>
      <c r="E118" s="136" t="s">
        <v>51</v>
      </c>
      <c r="F118" s="136" t="s">
        <v>52</v>
      </c>
      <c r="G118" s="136" t="s">
        <v>93</v>
      </c>
      <c r="H118" s="136" t="s">
        <v>94</v>
      </c>
      <c r="I118" s="136" t="s">
        <v>95</v>
      </c>
      <c r="J118" s="136" t="s">
        <v>87</v>
      </c>
      <c r="K118" s="105" t="s">
        <v>96</v>
      </c>
      <c r="L118" s="104"/>
      <c r="M118" s="55" t="s">
        <v>1</v>
      </c>
      <c r="N118" s="56" t="s">
        <v>34</v>
      </c>
      <c r="O118" s="56" t="s">
        <v>97</v>
      </c>
      <c r="P118" s="56" t="s">
        <v>98</v>
      </c>
      <c r="Q118" s="56" t="s">
        <v>99</v>
      </c>
      <c r="R118" s="56" t="s">
        <v>100</v>
      </c>
      <c r="S118" s="56" t="s">
        <v>101</v>
      </c>
      <c r="T118" s="57" t="s">
        <v>102</v>
      </c>
    </row>
    <row r="119" spans="2:65" s="1" customFormat="1" ht="22.9" customHeight="1" x14ac:dyDescent="0.25">
      <c r="B119" s="28"/>
      <c r="C119" s="60" t="s">
        <v>103</v>
      </c>
      <c r="J119" s="137">
        <f>BK119</f>
        <v>0</v>
      </c>
      <c r="L119" s="28"/>
      <c r="M119" s="58"/>
      <c r="N119" s="49"/>
      <c r="O119" s="49"/>
      <c r="P119" s="106">
        <f>P120+P123</f>
        <v>0</v>
      </c>
      <c r="Q119" s="49"/>
      <c r="R119" s="106">
        <f>R120+R123</f>
        <v>0</v>
      </c>
      <c r="S119" s="49"/>
      <c r="T119" s="107">
        <f>T120+T123</f>
        <v>0</v>
      </c>
      <c r="AT119" s="13" t="s">
        <v>69</v>
      </c>
      <c r="AU119" s="13" t="s">
        <v>89</v>
      </c>
      <c r="BK119" s="108">
        <f>BK120+BK123</f>
        <v>0</v>
      </c>
    </row>
    <row r="120" spans="2:65" s="10" customFormat="1" ht="25.9" customHeight="1" x14ac:dyDescent="0.2">
      <c r="B120" s="109"/>
      <c r="D120" s="110" t="s">
        <v>69</v>
      </c>
      <c r="E120" s="138" t="s">
        <v>104</v>
      </c>
      <c r="F120" s="138" t="s">
        <v>105</v>
      </c>
      <c r="J120" s="139">
        <f>BK120</f>
        <v>0</v>
      </c>
      <c r="L120" s="109"/>
      <c r="M120" s="112"/>
      <c r="P120" s="113">
        <f>P121</f>
        <v>0</v>
      </c>
      <c r="R120" s="113">
        <f>R121</f>
        <v>0</v>
      </c>
      <c r="T120" s="114">
        <f>T121</f>
        <v>0</v>
      </c>
      <c r="AR120" s="110" t="s">
        <v>106</v>
      </c>
      <c r="AT120" s="115" t="s">
        <v>69</v>
      </c>
      <c r="AU120" s="115" t="s">
        <v>70</v>
      </c>
      <c r="AY120" s="110" t="s">
        <v>107</v>
      </c>
      <c r="BK120" s="116">
        <f>BK121</f>
        <v>0</v>
      </c>
    </row>
    <row r="121" spans="2:65" s="10" customFormat="1" ht="22.9" customHeight="1" x14ac:dyDescent="0.2">
      <c r="B121" s="109"/>
      <c r="D121" s="110" t="s">
        <v>69</v>
      </c>
      <c r="E121" s="140" t="s">
        <v>118</v>
      </c>
      <c r="F121" s="140" t="s">
        <v>119</v>
      </c>
      <c r="J121" s="141">
        <f>BK121</f>
        <v>0</v>
      </c>
      <c r="L121" s="109"/>
      <c r="M121" s="112"/>
      <c r="P121" s="113">
        <f>P122</f>
        <v>0</v>
      </c>
      <c r="R121" s="113">
        <f>R122</f>
        <v>0</v>
      </c>
      <c r="T121" s="114">
        <f>T122</f>
        <v>0</v>
      </c>
      <c r="AR121" s="110" t="s">
        <v>106</v>
      </c>
      <c r="AT121" s="115" t="s">
        <v>69</v>
      </c>
      <c r="AU121" s="115" t="s">
        <v>77</v>
      </c>
      <c r="AY121" s="110" t="s">
        <v>107</v>
      </c>
      <c r="BK121" s="116">
        <f>BK122</f>
        <v>0</v>
      </c>
    </row>
    <row r="122" spans="2:65" s="1" customFormat="1" ht="16.5" customHeight="1" x14ac:dyDescent="0.2">
      <c r="B122" s="28"/>
      <c r="C122" s="142" t="s">
        <v>113</v>
      </c>
      <c r="D122" s="142" t="s">
        <v>108</v>
      </c>
      <c r="E122" s="143" t="s">
        <v>120</v>
      </c>
      <c r="F122" s="144" t="s">
        <v>121</v>
      </c>
      <c r="G122" s="145" t="s">
        <v>122</v>
      </c>
      <c r="H122" s="146">
        <v>1</v>
      </c>
      <c r="I122" s="119"/>
      <c r="J122" s="147">
        <f>ROUND(I122*H122,2)</f>
        <v>0</v>
      </c>
      <c r="K122" s="117" t="s">
        <v>123</v>
      </c>
      <c r="L122" s="28"/>
      <c r="M122" s="131" t="s">
        <v>1</v>
      </c>
      <c r="N122" s="132" t="s">
        <v>35</v>
      </c>
      <c r="P122" s="133">
        <f>O122*H122</f>
        <v>0</v>
      </c>
      <c r="Q122" s="133">
        <v>0</v>
      </c>
      <c r="R122" s="133">
        <f>Q122*H122</f>
        <v>0</v>
      </c>
      <c r="S122" s="133">
        <v>0</v>
      </c>
      <c r="T122" s="134">
        <f>S122*H122</f>
        <v>0</v>
      </c>
      <c r="AR122" s="125" t="s">
        <v>124</v>
      </c>
      <c r="AT122" s="125" t="s">
        <v>108</v>
      </c>
      <c r="AU122" s="125" t="s">
        <v>79</v>
      </c>
      <c r="AY122" s="13" t="s">
        <v>107</v>
      </c>
      <c r="BE122" s="126">
        <f>IF(N122="základní",J122,0)</f>
        <v>0</v>
      </c>
      <c r="BF122" s="126">
        <f>IF(N122="snížená",J122,0)</f>
        <v>0</v>
      </c>
      <c r="BG122" s="126">
        <f>IF(N122="zákl. přenesená",J122,0)</f>
        <v>0</v>
      </c>
      <c r="BH122" s="126">
        <f>IF(N122="sníž. přenesená",J122,0)</f>
        <v>0</v>
      </c>
      <c r="BI122" s="126">
        <f>IF(N122="nulová",J122,0)</f>
        <v>0</v>
      </c>
      <c r="BJ122" s="13" t="s">
        <v>77</v>
      </c>
      <c r="BK122" s="126">
        <f>ROUND(I122*H122,2)</f>
        <v>0</v>
      </c>
      <c r="BL122" s="13" t="s">
        <v>124</v>
      </c>
      <c r="BM122" s="125" t="s">
        <v>125</v>
      </c>
    </row>
    <row r="123" spans="2:65" s="10" customFormat="1" ht="25.9" customHeight="1" x14ac:dyDescent="0.2">
      <c r="B123" s="109"/>
      <c r="D123" s="110" t="s">
        <v>69</v>
      </c>
      <c r="E123" s="138" t="s">
        <v>126</v>
      </c>
      <c r="F123" s="138" t="s">
        <v>127</v>
      </c>
      <c r="I123" s="111"/>
      <c r="J123" s="139">
        <f>BK123</f>
        <v>0</v>
      </c>
      <c r="L123" s="109"/>
      <c r="M123" s="112"/>
      <c r="P123" s="113">
        <f>SUM(P124:P126)</f>
        <v>0</v>
      </c>
      <c r="R123" s="113">
        <f>SUM(R124:R126)</f>
        <v>0</v>
      </c>
      <c r="T123" s="114">
        <f>SUM(T124:T126)</f>
        <v>0</v>
      </c>
      <c r="AR123" s="110" t="s">
        <v>106</v>
      </c>
      <c r="AT123" s="115" t="s">
        <v>69</v>
      </c>
      <c r="AU123" s="115" t="s">
        <v>70</v>
      </c>
      <c r="AY123" s="110" t="s">
        <v>107</v>
      </c>
      <c r="BK123" s="116">
        <f>SUM(BK124:BK126)</f>
        <v>0</v>
      </c>
    </row>
    <row r="124" spans="2:65" s="1" customFormat="1" ht="16.5" customHeight="1" x14ac:dyDescent="0.2">
      <c r="B124" s="28"/>
      <c r="C124" s="142" t="s">
        <v>128</v>
      </c>
      <c r="D124" s="142" t="s">
        <v>108</v>
      </c>
      <c r="E124" s="143" t="s">
        <v>129</v>
      </c>
      <c r="F124" s="144" t="s">
        <v>130</v>
      </c>
      <c r="G124" s="145" t="s">
        <v>122</v>
      </c>
      <c r="H124" s="146">
        <v>1</v>
      </c>
      <c r="I124" s="119"/>
      <c r="J124" s="147">
        <f>ROUND(I124*H124,2)</f>
        <v>0</v>
      </c>
      <c r="K124" s="117" t="s">
        <v>123</v>
      </c>
      <c r="L124" s="28"/>
      <c r="M124" s="131" t="s">
        <v>1</v>
      </c>
      <c r="N124" s="132" t="s">
        <v>35</v>
      </c>
      <c r="P124" s="133">
        <f>O124*H124</f>
        <v>0</v>
      </c>
      <c r="Q124" s="133">
        <v>0</v>
      </c>
      <c r="R124" s="133">
        <f>Q124*H124</f>
        <v>0</v>
      </c>
      <c r="S124" s="133">
        <v>0</v>
      </c>
      <c r="T124" s="134">
        <f>S124*H124</f>
        <v>0</v>
      </c>
      <c r="AR124" s="125" t="s">
        <v>124</v>
      </c>
      <c r="AT124" s="125" t="s">
        <v>108</v>
      </c>
      <c r="AU124" s="125" t="s">
        <v>77</v>
      </c>
      <c r="AY124" s="13" t="s">
        <v>107</v>
      </c>
      <c r="BE124" s="126">
        <f>IF(N124="základní",J124,0)</f>
        <v>0</v>
      </c>
      <c r="BF124" s="126">
        <f>IF(N124="snížená",J124,0)</f>
        <v>0</v>
      </c>
      <c r="BG124" s="126">
        <f>IF(N124="zákl. přenesená",J124,0)</f>
        <v>0</v>
      </c>
      <c r="BH124" s="126">
        <f>IF(N124="sníž. přenesená",J124,0)</f>
        <v>0</v>
      </c>
      <c r="BI124" s="126">
        <f>IF(N124="nulová",J124,0)</f>
        <v>0</v>
      </c>
      <c r="BJ124" s="13" t="s">
        <v>77</v>
      </c>
      <c r="BK124" s="126">
        <f>ROUND(I124*H124,2)</f>
        <v>0</v>
      </c>
      <c r="BL124" s="13" t="s">
        <v>124</v>
      </c>
      <c r="BM124" s="125" t="s">
        <v>131</v>
      </c>
    </row>
    <row r="125" spans="2:65" s="1" customFormat="1" ht="16.5" customHeight="1" x14ac:dyDescent="0.2">
      <c r="B125" s="28"/>
      <c r="C125" s="142" t="s">
        <v>132</v>
      </c>
      <c r="D125" s="142" t="s">
        <v>108</v>
      </c>
      <c r="E125" s="143" t="s">
        <v>133</v>
      </c>
      <c r="F125" s="144" t="s">
        <v>134</v>
      </c>
      <c r="G125" s="145" t="s">
        <v>122</v>
      </c>
      <c r="H125" s="146">
        <v>1</v>
      </c>
      <c r="I125" s="119"/>
      <c r="J125" s="147">
        <f>ROUND(I125*H125,2)</f>
        <v>0</v>
      </c>
      <c r="K125" s="117" t="s">
        <v>123</v>
      </c>
      <c r="L125" s="28"/>
      <c r="M125" s="131" t="s">
        <v>1</v>
      </c>
      <c r="N125" s="132" t="s">
        <v>35</v>
      </c>
      <c r="P125" s="133">
        <f>O125*H125</f>
        <v>0</v>
      </c>
      <c r="Q125" s="133">
        <v>0</v>
      </c>
      <c r="R125" s="133">
        <f>Q125*H125</f>
        <v>0</v>
      </c>
      <c r="S125" s="133">
        <v>0</v>
      </c>
      <c r="T125" s="134">
        <f>S125*H125</f>
        <v>0</v>
      </c>
      <c r="AR125" s="125" t="s">
        <v>124</v>
      </c>
      <c r="AT125" s="125" t="s">
        <v>108</v>
      </c>
      <c r="AU125" s="125" t="s">
        <v>77</v>
      </c>
      <c r="AY125" s="13" t="s">
        <v>107</v>
      </c>
      <c r="BE125" s="126">
        <f>IF(N125="základní",J125,0)</f>
        <v>0</v>
      </c>
      <c r="BF125" s="126">
        <f>IF(N125="snížená",J125,0)</f>
        <v>0</v>
      </c>
      <c r="BG125" s="126">
        <f>IF(N125="zákl. přenesená",J125,0)</f>
        <v>0</v>
      </c>
      <c r="BH125" s="126">
        <f>IF(N125="sníž. přenesená",J125,0)</f>
        <v>0</v>
      </c>
      <c r="BI125" s="126">
        <f>IF(N125="nulová",J125,0)</f>
        <v>0</v>
      </c>
      <c r="BJ125" s="13" t="s">
        <v>77</v>
      </c>
      <c r="BK125" s="126">
        <f>ROUND(I125*H125,2)</f>
        <v>0</v>
      </c>
      <c r="BL125" s="13" t="s">
        <v>124</v>
      </c>
      <c r="BM125" s="125" t="s">
        <v>135</v>
      </c>
    </row>
    <row r="126" spans="2:65" s="1" customFormat="1" ht="16.5" customHeight="1" x14ac:dyDescent="0.2">
      <c r="B126" s="28"/>
      <c r="C126" s="142" t="s">
        <v>136</v>
      </c>
      <c r="D126" s="142" t="s">
        <v>108</v>
      </c>
      <c r="E126" s="143" t="s">
        <v>137</v>
      </c>
      <c r="F126" s="144" t="s">
        <v>138</v>
      </c>
      <c r="G126" s="145" t="s">
        <v>122</v>
      </c>
      <c r="H126" s="146">
        <v>1</v>
      </c>
      <c r="I126" s="119"/>
      <c r="J126" s="147">
        <f>ROUND(I126*H126,2)</f>
        <v>0</v>
      </c>
      <c r="K126" s="117" t="s">
        <v>123</v>
      </c>
      <c r="L126" s="28"/>
      <c r="M126" s="120" t="s">
        <v>1</v>
      </c>
      <c r="N126" s="121" t="s">
        <v>35</v>
      </c>
      <c r="O126" s="122"/>
      <c r="P126" s="123">
        <f>O126*H126</f>
        <v>0</v>
      </c>
      <c r="Q126" s="123">
        <v>0</v>
      </c>
      <c r="R126" s="123">
        <f>Q126*H126</f>
        <v>0</v>
      </c>
      <c r="S126" s="123">
        <v>0</v>
      </c>
      <c r="T126" s="124">
        <f>S126*H126</f>
        <v>0</v>
      </c>
      <c r="AR126" s="125" t="s">
        <v>124</v>
      </c>
      <c r="AT126" s="125" t="s">
        <v>108</v>
      </c>
      <c r="AU126" s="125" t="s">
        <v>77</v>
      </c>
      <c r="AY126" s="13" t="s">
        <v>107</v>
      </c>
      <c r="BE126" s="126">
        <f>IF(N126="základní",J126,0)</f>
        <v>0</v>
      </c>
      <c r="BF126" s="126">
        <f>IF(N126="snížená",J126,0)</f>
        <v>0</v>
      </c>
      <c r="BG126" s="126">
        <f>IF(N126="zákl. přenesená",J126,0)</f>
        <v>0</v>
      </c>
      <c r="BH126" s="126">
        <f>IF(N126="sníž. přenesená",J126,0)</f>
        <v>0</v>
      </c>
      <c r="BI126" s="126">
        <f>IF(N126="nulová",J126,0)</f>
        <v>0</v>
      </c>
      <c r="BJ126" s="13" t="s">
        <v>77</v>
      </c>
      <c r="BK126" s="126">
        <f>ROUND(I126*H126,2)</f>
        <v>0</v>
      </c>
      <c r="BL126" s="13" t="s">
        <v>124</v>
      </c>
      <c r="BM126" s="125" t="s">
        <v>139</v>
      </c>
    </row>
    <row r="127" spans="2:65" s="1" customFormat="1" ht="6.95" customHeight="1" x14ac:dyDescent="0.2"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28"/>
    </row>
  </sheetData>
  <sheetProtection algorithmName="SHA-512" hashValue="hF2v3LeDIIoRKHWK4LJz4BGn32wrMzNsPTxh8mR3JK27UDhIrxtF/BI1hhI26g3wIkTPbWmSTrV7UroXngXQ2A==" saltValue="csnDx6u4fvuqN2O+MuPppg==" spinCount="100000" sheet="1" objects="1" scenarios="1"/>
  <autoFilter ref="C118:K126" xr:uid="{00000000-0009-0000-0000-000002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1-ÚOŽI - 1-ÚOŽI</vt:lpstr>
      <vt:lpstr>2-VRN - 2-VRN</vt:lpstr>
      <vt:lpstr>'1-ÚOŽI - 1-ÚOŽI'!Názvy_tisku</vt:lpstr>
      <vt:lpstr>'2-VRN - 2-VRN'!Názvy_tisku</vt:lpstr>
      <vt:lpstr>'Rekapitulace stavby'!Názvy_tisku</vt:lpstr>
      <vt:lpstr>'1-ÚOŽI - 1-ÚOŽI'!Oblast_tisku</vt:lpstr>
      <vt:lpstr>'2-VRN - 2-VRN'!Oblast_tisku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Auerműller Jiří, Ing.</dc:creator>
  <cp:lastModifiedBy>Freisleben Miroslav, Ing.</cp:lastModifiedBy>
  <dcterms:created xsi:type="dcterms:W3CDTF">2023-11-03T12:11:38Z</dcterms:created>
  <dcterms:modified xsi:type="dcterms:W3CDTF">2023-11-08T07:54:24Z</dcterms:modified>
</cp:coreProperties>
</file>